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7650" windowWidth="28830" windowHeight="7575" activeTab="1"/>
  </bookViews>
  <sheets>
    <sheet name="Activites" sheetId="2" r:id="rId1"/>
    <sheet name="W_Steps" sheetId="1" r:id="rId2"/>
  </sheets>
  <calcPr calcId="145621"/>
</workbook>
</file>

<file path=xl/calcChain.xml><?xml version="1.0" encoding="utf-8"?>
<calcChain xmlns="http://schemas.openxmlformats.org/spreadsheetml/2006/main">
  <c r="AB383" i="1" l="1"/>
  <c r="AB160" i="1"/>
  <c r="AB161" i="1"/>
  <c r="AB159" i="1"/>
  <c r="AA134" i="1" l="1"/>
  <c r="AA240" i="1" l="1"/>
  <c r="AA248" i="1"/>
  <c r="AA242" i="1"/>
  <c r="AA103" i="1"/>
  <c r="AA97" i="1"/>
  <c r="AA383" i="1" l="1"/>
  <c r="Z196" i="1" l="1"/>
  <c r="Z243" i="1"/>
  <c r="Z249" i="1"/>
  <c r="Z260" i="1" l="1"/>
  <c r="Z258" i="1"/>
  <c r="Z256" i="1"/>
  <c r="Z254" i="1"/>
  <c r="Z190" i="1"/>
  <c r="Z191" i="1"/>
  <c r="Z192" i="1"/>
  <c r="Z193" i="1"/>
  <c r="Z194" i="1"/>
  <c r="Z189" i="1"/>
  <c r="Z188" i="1" l="1"/>
  <c r="Z158" i="1" l="1"/>
  <c r="Z307" i="1" l="1"/>
  <c r="Z296" i="1"/>
  <c r="Z135" i="1"/>
  <c r="Z304" i="1" l="1"/>
  <c r="Z305" i="1"/>
  <c r="Z306" i="1"/>
  <c r="Z303" i="1"/>
  <c r="J148" i="1" l="1"/>
  <c r="Z155" i="1"/>
  <c r="Z154" i="1"/>
  <c r="Z383" i="1" l="1"/>
  <c r="Y262" i="1"/>
  <c r="Y99" i="1"/>
  <c r="Y156" i="1"/>
  <c r="Y300" i="1"/>
  <c r="Y301" i="1"/>
  <c r="Y302" i="1"/>
  <c r="Y299" i="1"/>
  <c r="Y241" i="1"/>
  <c r="Y383" i="1" s="1"/>
  <c r="Y157" i="1"/>
  <c r="Y151" i="1"/>
  <c r="Y152" i="1"/>
  <c r="Y153" i="1"/>
  <c r="Y150" i="1"/>
  <c r="Y259" i="1"/>
  <c r="Y257" i="1"/>
  <c r="Y255" i="1"/>
  <c r="Y253" i="1"/>
  <c r="J344" i="1"/>
  <c r="N45" i="2"/>
  <c r="J330" i="1"/>
  <c r="N44" i="2"/>
  <c r="J315" i="1"/>
  <c r="N43" i="2"/>
  <c r="Q45" i="2"/>
  <c r="Q44" i="2"/>
  <c r="Q43" i="2"/>
  <c r="B45" i="2"/>
  <c r="B44" i="2"/>
  <c r="B43" i="2"/>
  <c r="D45" i="2"/>
  <c r="D44" i="2"/>
  <c r="D43" i="2"/>
  <c r="N29" i="2"/>
  <c r="X295" i="1"/>
  <c r="X227" i="1"/>
  <c r="X149" i="1"/>
  <c r="X118" i="1"/>
  <c r="X116" i="1"/>
  <c r="X120" i="1"/>
  <c r="X114" i="1"/>
  <c r="X110" i="1"/>
  <c r="X112" i="1"/>
  <c r="X108" i="1"/>
  <c r="X102" i="1"/>
  <c r="X106" i="1"/>
  <c r="X100" i="1"/>
  <c r="X98" i="1"/>
  <c r="X238" i="1"/>
  <c r="X247" i="1"/>
  <c r="X246" i="1"/>
  <c r="X214" i="1"/>
  <c r="X195" i="1"/>
  <c r="X383" i="1"/>
  <c r="W122" i="1"/>
  <c r="W298" i="1"/>
  <c r="W297" i="1"/>
  <c r="W263" i="1"/>
  <c r="W237" i="1"/>
  <c r="W236" i="1"/>
  <c r="W213" i="1"/>
  <c r="W184" i="1"/>
  <c r="W185" i="1"/>
  <c r="W186" i="1"/>
  <c r="W187" i="1"/>
  <c r="W183" i="1"/>
  <c r="V212" i="1"/>
  <c r="V230" i="1"/>
  <c r="V14" i="1"/>
  <c r="V15" i="1"/>
  <c r="V16" i="1"/>
  <c r="V17" i="1"/>
  <c r="V13" i="1"/>
  <c r="V245" i="1"/>
  <c r="V244" i="1"/>
  <c r="V383" i="1"/>
  <c r="U235" i="1"/>
  <c r="U383" i="1" s="1"/>
  <c r="U64" i="1"/>
  <c r="U69" i="1"/>
  <c r="U264" i="1"/>
  <c r="U71" i="1"/>
  <c r="U59" i="1"/>
  <c r="U54" i="1"/>
  <c r="U37" i="1"/>
  <c r="U291" i="1"/>
  <c r="U261" i="1"/>
  <c r="U252" i="1"/>
  <c r="U225" i="1"/>
  <c r="U226" i="1"/>
  <c r="U224" i="1"/>
  <c r="U105" i="1"/>
  <c r="U104" i="1"/>
  <c r="U68" i="1"/>
  <c r="T229" i="1"/>
  <c r="T124" i="1"/>
  <c r="T86" i="1"/>
  <c r="T273" i="1"/>
  <c r="T49" i="1"/>
  <c r="T234" i="1"/>
  <c r="T383" i="1" s="1"/>
  <c r="T220" i="1"/>
  <c r="T210" i="1"/>
  <c r="T211" i="1"/>
  <c r="T209" i="1"/>
  <c r="T222" i="1"/>
  <c r="T223" i="1"/>
  <c r="T221" i="1"/>
  <c r="T219" i="1"/>
  <c r="T205" i="1"/>
  <c r="S77" i="1"/>
  <c r="S233" i="1"/>
  <c r="S383" i="1" s="1"/>
  <c r="S218" i="1"/>
  <c r="S216" i="1"/>
  <c r="S217" i="1"/>
  <c r="S215" i="1"/>
  <c r="S208" i="1"/>
  <c r="S204" i="1"/>
  <c r="S281" i="1"/>
  <c r="S231" i="1"/>
  <c r="S203" i="1"/>
  <c r="S207" i="1"/>
  <c r="S206" i="1"/>
  <c r="S92" i="1"/>
  <c r="J202" i="1"/>
  <c r="S67" i="1"/>
  <c r="S63" i="1"/>
  <c r="J60" i="1"/>
  <c r="S66" i="1"/>
  <c r="S182" i="1"/>
  <c r="S76" i="1"/>
  <c r="S75" i="1"/>
  <c r="S65" i="1"/>
  <c r="S61" i="1"/>
  <c r="S62" i="1"/>
  <c r="S93" i="1"/>
  <c r="R200" i="1"/>
  <c r="R201" i="1"/>
  <c r="R199" i="1"/>
  <c r="J163" i="1"/>
  <c r="N30" i="2" s="1"/>
  <c r="R181" i="1"/>
  <c r="R179" i="1"/>
  <c r="R74" i="1"/>
  <c r="J266" i="1"/>
  <c r="R275" i="1"/>
  <c r="R274" i="1"/>
  <c r="R270" i="1"/>
  <c r="R271" i="1"/>
  <c r="R272" i="1"/>
  <c r="R269" i="1"/>
  <c r="J133" i="1"/>
  <c r="K133" i="1" s="1"/>
  <c r="J95" i="1"/>
  <c r="N25" i="2" s="1"/>
  <c r="R73" i="1"/>
  <c r="R383" i="1"/>
  <c r="Q245" i="1"/>
  <c r="Q244" i="1"/>
  <c r="Q91" i="1"/>
  <c r="Q89" i="1"/>
  <c r="Q55" i="1"/>
  <c r="Q52" i="1"/>
  <c r="Q53" i="1"/>
  <c r="Q51" i="1"/>
  <c r="Q48" i="1"/>
  <c r="Q178" i="1"/>
  <c r="Q180" i="1"/>
  <c r="Q177" i="1"/>
  <c r="Q173" i="1"/>
  <c r="Q170" i="1"/>
  <c r="Q169" i="1"/>
  <c r="P175" i="1"/>
  <c r="P176" i="1"/>
  <c r="P174" i="1"/>
  <c r="P172" i="1"/>
  <c r="P171" i="1"/>
  <c r="P165" i="1"/>
  <c r="P166" i="1"/>
  <c r="P167" i="1"/>
  <c r="P168" i="1"/>
  <c r="P164" i="1"/>
  <c r="J50" i="1"/>
  <c r="K50" i="1"/>
  <c r="J9" i="1"/>
  <c r="K9" i="1"/>
  <c r="J31" i="1"/>
  <c r="K31" i="1"/>
  <c r="P12" i="1"/>
  <c r="P70" i="1"/>
  <c r="K60" i="1"/>
  <c r="P90" i="1"/>
  <c r="P88" i="1"/>
  <c r="P85" i="1"/>
  <c r="P84" i="1"/>
  <c r="P33" i="1"/>
  <c r="P34" i="1"/>
  <c r="P35" i="1"/>
  <c r="P36" i="1"/>
  <c r="P32" i="1"/>
  <c r="P279" i="1"/>
  <c r="P280" i="1"/>
  <c r="P278" i="1"/>
  <c r="J39" i="1"/>
  <c r="K39" i="1"/>
  <c r="P11" i="1"/>
  <c r="P80" i="1"/>
  <c r="K202" i="1"/>
  <c r="N38" i="2"/>
  <c r="J250" i="1"/>
  <c r="N37" i="2" s="1"/>
  <c r="K250" i="1"/>
  <c r="O277" i="1"/>
  <c r="J18" i="1"/>
  <c r="P18" i="1"/>
  <c r="J26" i="1"/>
  <c r="O26" i="1"/>
  <c r="J29" i="1"/>
  <c r="N8" i="2"/>
  <c r="J30" i="1"/>
  <c r="O30" i="1"/>
  <c r="O45" i="1"/>
  <c r="O57" i="1"/>
  <c r="O58" i="1"/>
  <c r="J79" i="1"/>
  <c r="O79" i="1"/>
  <c r="J80" i="1"/>
  <c r="O80" i="1"/>
  <c r="O268" i="1"/>
  <c r="O276" i="1"/>
  <c r="O294" i="1"/>
  <c r="J293" i="1"/>
  <c r="N40" i="2" s="1"/>
  <c r="J239" i="1"/>
  <c r="N36" i="2" s="1"/>
  <c r="J232" i="1"/>
  <c r="N35" i="2" s="1"/>
  <c r="J228" i="1"/>
  <c r="K228" i="1"/>
  <c r="J198" i="1"/>
  <c r="N31" i="2"/>
  <c r="J125" i="1"/>
  <c r="N27" i="2"/>
  <c r="H87" i="1"/>
  <c r="P87" i="1"/>
  <c r="J72" i="1"/>
  <c r="K72" i="1"/>
  <c r="J56" i="1"/>
  <c r="N15" i="2"/>
  <c r="J46" i="1"/>
  <c r="N13" i="2"/>
  <c r="H20" i="1"/>
  <c r="H21" i="1"/>
  <c r="M21" i="1"/>
  <c r="H22" i="1"/>
  <c r="L22" i="1"/>
  <c r="J308" i="1"/>
  <c r="N41" i="2"/>
  <c r="J282" i="1"/>
  <c r="N39" i="2"/>
  <c r="J27" i="1"/>
  <c r="N6" i="2"/>
  <c r="J28" i="1"/>
  <c r="N7" i="2"/>
  <c r="K20" i="1"/>
  <c r="K21" i="1"/>
  <c r="K23" i="1"/>
  <c r="K25" i="1"/>
  <c r="J38" i="1"/>
  <c r="P38" i="1"/>
  <c r="K47" i="1"/>
  <c r="K48" i="1"/>
  <c r="J78" i="1"/>
  <c r="N18" i="2"/>
  <c r="J81" i="1"/>
  <c r="K81" i="1"/>
  <c r="K93" i="1"/>
  <c r="J94" i="1"/>
  <c r="J124" i="1"/>
  <c r="K124" i="1"/>
  <c r="K199" i="1"/>
  <c r="K200" i="1"/>
  <c r="K201" i="1"/>
  <c r="K203" i="1"/>
  <c r="K218" i="1"/>
  <c r="K229" i="1"/>
  <c r="K230" i="1"/>
  <c r="J231" i="1"/>
  <c r="K231" i="1"/>
  <c r="K233" i="1"/>
  <c r="K234" i="1"/>
  <c r="K240" i="1"/>
  <c r="K241" i="1"/>
  <c r="J313" i="1"/>
  <c r="N42" i="2"/>
  <c r="A282" i="1"/>
  <c r="B282" i="1"/>
  <c r="C282" i="1"/>
  <c r="A293" i="1"/>
  <c r="B293" i="1"/>
  <c r="C293" i="1"/>
  <c r="A308" i="1"/>
  <c r="B308" i="1"/>
  <c r="C308" i="1"/>
  <c r="A313" i="1"/>
  <c r="B313" i="1"/>
  <c r="C313" i="1"/>
  <c r="B266" i="1"/>
  <c r="C266" i="1"/>
  <c r="A266" i="1"/>
  <c r="B250" i="1"/>
  <c r="C250" i="1"/>
  <c r="A250" i="1"/>
  <c r="B239" i="1"/>
  <c r="C239" i="1"/>
  <c r="A239" i="1"/>
  <c r="B232" i="1"/>
  <c r="C232" i="1"/>
  <c r="A232" i="1"/>
  <c r="B231" i="1"/>
  <c r="C231" i="1"/>
  <c r="A231" i="1"/>
  <c r="B228" i="1"/>
  <c r="C228" i="1"/>
  <c r="A228" i="1"/>
  <c r="B202" i="1"/>
  <c r="C202" i="1"/>
  <c r="A202" i="1"/>
  <c r="B198" i="1"/>
  <c r="C198" i="1"/>
  <c r="A198" i="1"/>
  <c r="B163" i="1"/>
  <c r="C163" i="1"/>
  <c r="A163" i="1"/>
  <c r="B148" i="1"/>
  <c r="C148" i="1"/>
  <c r="A148" i="1"/>
  <c r="B133" i="1"/>
  <c r="C133" i="1"/>
  <c r="A133" i="1"/>
  <c r="B125" i="1"/>
  <c r="C125" i="1"/>
  <c r="A125" i="1"/>
  <c r="C124" i="1"/>
  <c r="B124" i="1"/>
  <c r="A124" i="1"/>
  <c r="B95" i="1"/>
  <c r="C95" i="1"/>
  <c r="A95" i="1"/>
  <c r="B94" i="1"/>
  <c r="C94" i="1"/>
  <c r="A94" i="1"/>
  <c r="B93" i="1"/>
  <c r="C93" i="1"/>
  <c r="A93" i="1"/>
  <c r="B82" i="1"/>
  <c r="C82" i="1"/>
  <c r="A82" i="1"/>
  <c r="B81" i="1"/>
  <c r="C81" i="1"/>
  <c r="A81" i="1"/>
  <c r="B80" i="1"/>
  <c r="C80" i="1"/>
  <c r="A80" i="1"/>
  <c r="B79" i="1"/>
  <c r="C79" i="1"/>
  <c r="A79" i="1"/>
  <c r="B78" i="1"/>
  <c r="C78" i="1"/>
  <c r="A78" i="1"/>
  <c r="B72" i="1"/>
  <c r="C72" i="1"/>
  <c r="A72" i="1"/>
  <c r="B60" i="1"/>
  <c r="C60" i="1"/>
  <c r="A60" i="1"/>
  <c r="C56" i="1"/>
  <c r="A56" i="1"/>
  <c r="B50" i="1"/>
  <c r="C50" i="1"/>
  <c r="A50" i="1"/>
  <c r="B46" i="1"/>
  <c r="C46" i="1"/>
  <c r="A46" i="1"/>
  <c r="C39" i="1"/>
  <c r="A39" i="1"/>
  <c r="C38" i="1"/>
  <c r="B38" i="1"/>
  <c r="A38" i="1"/>
  <c r="C31" i="1"/>
  <c r="A31" i="1"/>
  <c r="C30" i="1"/>
  <c r="B30" i="1"/>
  <c r="A30" i="1"/>
  <c r="C29" i="1"/>
  <c r="B29" i="1"/>
  <c r="A29" i="1"/>
  <c r="C28" i="1"/>
  <c r="B28" i="1"/>
  <c r="A28" i="1"/>
  <c r="A27" i="1"/>
  <c r="B27" i="1"/>
  <c r="C27" i="1"/>
  <c r="C26" i="1"/>
  <c r="B26" i="1"/>
  <c r="A26" i="1"/>
  <c r="A18" i="1"/>
  <c r="B18" i="1"/>
  <c r="C18" i="1"/>
  <c r="A19" i="1"/>
  <c r="B19" i="1"/>
  <c r="C19" i="1"/>
  <c r="C9" i="1"/>
  <c r="A9" i="1"/>
  <c r="P43" i="2"/>
  <c r="P42" i="2"/>
  <c r="Q42" i="2"/>
  <c r="P41" i="2"/>
  <c r="Q41" i="2"/>
  <c r="P40" i="2"/>
  <c r="Q40" i="2"/>
  <c r="P39" i="2"/>
  <c r="Q39" i="2"/>
  <c r="P38" i="2"/>
  <c r="Q38" i="2"/>
  <c r="L23" i="1"/>
  <c r="L233" i="1"/>
  <c r="N23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P5" i="2"/>
  <c r="Q4" i="2"/>
  <c r="P4" i="2"/>
  <c r="Q3" i="2"/>
  <c r="P3" i="2"/>
  <c r="Q2" i="2"/>
  <c r="P2" i="2"/>
  <c r="L230" i="1"/>
  <c r="N33" i="2"/>
  <c r="N10" i="2"/>
  <c r="N24" i="2"/>
  <c r="S94" i="1"/>
  <c r="P94" i="1"/>
  <c r="N9" i="2"/>
  <c r="K56" i="1"/>
  <c r="K30" i="1"/>
  <c r="N17" i="2"/>
  <c r="K29" i="1"/>
  <c r="K27" i="1"/>
  <c r="N5" i="2"/>
  <c r="K94" i="1"/>
  <c r="N12" i="2"/>
  <c r="L50" i="1"/>
  <c r="N32" i="2"/>
  <c r="L39" i="1"/>
  <c r="K78" i="1"/>
  <c r="K198" i="1"/>
  <c r="K18" i="1"/>
  <c r="N19" i="2"/>
  <c r="N11" i="2"/>
  <c r="K38" i="1"/>
  <c r="M28" i="1"/>
  <c r="M27" i="1"/>
  <c r="K79" i="1"/>
  <c r="J19" i="1"/>
  <c r="K19" i="1"/>
  <c r="Q383" i="1"/>
  <c r="K26" i="1"/>
  <c r="P26" i="1"/>
  <c r="J82" i="1"/>
  <c r="K82" i="1"/>
  <c r="K28" i="1"/>
  <c r="K46" i="1"/>
  <c r="K125" i="1"/>
  <c r="P81" i="1"/>
  <c r="N26" i="2"/>
  <c r="O29" i="1"/>
  <c r="N4" i="2"/>
  <c r="N21" i="2"/>
  <c r="N2" i="2"/>
  <c r="N16" i="2"/>
  <c r="K80" i="1"/>
  <c r="N14" i="2"/>
  <c r="L9" i="1"/>
  <c r="O18" i="1"/>
  <c r="N20" i="2"/>
  <c r="N3" i="2"/>
  <c r="N34" i="2"/>
  <c r="P383" i="1"/>
  <c r="N22" i="2"/>
  <c r="O383" i="1"/>
  <c r="K95" i="1" l="1"/>
  <c r="L95" i="1"/>
  <c r="N28" i="2"/>
  <c r="L282" i="1"/>
  <c r="W383" i="1"/>
  <c r="K239" i="1"/>
  <c r="K163" i="1"/>
  <c r="K232" i="1"/>
  <c r="K148" i="1"/>
  <c r="K282" i="1" l="1"/>
</calcChain>
</file>

<file path=xl/sharedStrings.xml><?xml version="1.0" encoding="utf-8"?>
<sst xmlns="http://schemas.openxmlformats.org/spreadsheetml/2006/main" count="659" uniqueCount="435">
  <si>
    <t>Activity ID</t>
  </si>
  <si>
    <t>EVMS Code</t>
  </si>
  <si>
    <t>Activity</t>
  </si>
  <si>
    <t>Budgeted labor</t>
  </si>
  <si>
    <t>Budgeted Labor Cost</t>
  </si>
  <si>
    <t>Total Cost</t>
  </si>
  <si>
    <t>Procurements?</t>
  </si>
  <si>
    <t>S</t>
  </si>
  <si>
    <t>Percent</t>
  </si>
  <si>
    <t>H</t>
  </si>
  <si>
    <t>% Complete</t>
  </si>
  <si>
    <t>Quench Protection Review</t>
  </si>
  <si>
    <t>Wiring Maps</t>
  </si>
  <si>
    <t>EPICS Specification</t>
  </si>
  <si>
    <t>1.4.2.7.7.1 TORUS INSTUMENTATION AND CONTROL</t>
  </si>
  <si>
    <t>D</t>
  </si>
  <si>
    <t>0</t>
  </si>
  <si>
    <t>316</t>
  </si>
  <si>
    <t>363</t>
  </si>
  <si>
    <t>366</t>
  </si>
  <si>
    <t>334</t>
  </si>
  <si>
    <t>Wiring Diagrams</t>
  </si>
  <si>
    <t>Rack Maps</t>
  </si>
  <si>
    <t>Hall Cable Layouts</t>
  </si>
  <si>
    <t>Drawing review and approvals</t>
  </si>
  <si>
    <t>396</t>
  </si>
  <si>
    <t>PLC Programming</t>
  </si>
  <si>
    <t>364</t>
  </si>
  <si>
    <t>333</t>
  </si>
  <si>
    <t>242</t>
  </si>
  <si>
    <t>PLC Logic Documentation</t>
  </si>
  <si>
    <t>285</t>
  </si>
  <si>
    <t>EPICS Programming</t>
  </si>
  <si>
    <t>250</t>
  </si>
  <si>
    <t>Sequence of Events Monitor Build</t>
  </si>
  <si>
    <t>311</t>
  </si>
  <si>
    <t>Harness Builds</t>
  </si>
  <si>
    <t>Interface with Cryo</t>
  </si>
  <si>
    <t>Test Box Design</t>
  </si>
  <si>
    <t>Test Box Build</t>
  </si>
  <si>
    <t>321</t>
  </si>
  <si>
    <t>377</t>
  </si>
  <si>
    <t>222</t>
  </si>
  <si>
    <t>219</t>
  </si>
  <si>
    <t>482</t>
  </si>
  <si>
    <t>WBS Name</t>
  </si>
  <si>
    <t>Activity Name</t>
  </si>
  <si>
    <t>BL Project Start Date</t>
  </si>
  <si>
    <t>Calc Start Date</t>
  </si>
  <si>
    <t>Actual Start Date</t>
  </si>
  <si>
    <t>Expect to Start Date</t>
  </si>
  <si>
    <t>BL Project Finish date</t>
  </si>
  <si>
    <t>Calc Finish Date</t>
  </si>
  <si>
    <t>Actual Finish Date</t>
  </si>
  <si>
    <t>Expect To Finish Date</t>
  </si>
  <si>
    <t>Prev Status % Comp</t>
  </si>
  <si>
    <t xml:space="preserve">New Status % Comp </t>
  </si>
  <si>
    <t>Total Float In Days</t>
  </si>
  <si>
    <t>Create IO List</t>
  </si>
  <si>
    <t>Configure IO Modules</t>
  </si>
  <si>
    <t>Value Jan/15</t>
  </si>
  <si>
    <t>Voltage Taps/QD/DAQ</t>
  </si>
  <si>
    <t>Notes:</t>
  </si>
  <si>
    <t>1a. Steps have a weight in percent under the Percent column</t>
  </si>
  <si>
    <t>1b. Mark completed steps with a 1 in the 'Complete' column</t>
  </si>
  <si>
    <t>1c. The '% Complete' column should update automatically</t>
  </si>
  <si>
    <t>1.For S-code activities -  Expand the groups below activites to see the steps</t>
  </si>
  <si>
    <t>2. For H-code activities - enter a '1' in the 'Complete' column if it is started, '2' if it is complete</t>
  </si>
  <si>
    <t>Cryo control routine description</t>
  </si>
  <si>
    <t>Interlock routine description</t>
  </si>
  <si>
    <t>SOE Routine description</t>
  </si>
  <si>
    <t>Software QD Description</t>
  </si>
  <si>
    <t>Power Supply Routine Description</t>
  </si>
  <si>
    <t>Alarm Description</t>
  </si>
  <si>
    <t>Recovery procedures</t>
  </si>
  <si>
    <t>Install Temp/Level Meters</t>
  </si>
  <si>
    <t>Install Backpanels</t>
  </si>
  <si>
    <t>Install Heater Control Boxes</t>
  </si>
  <si>
    <t>Configure AB Ethernet/IP Driver</t>
  </si>
  <si>
    <t>Set up base ioc</t>
  </si>
  <si>
    <t>Wire relays to SOE modules</t>
  </si>
  <si>
    <t>Wire Interlock Chain</t>
  </si>
  <si>
    <t>Install Relays on Rails</t>
  </si>
  <si>
    <t>Rough draft I&amp;C Interface Control Document</t>
  </si>
  <si>
    <t>Final I&amp;C Interface Control Document</t>
  </si>
  <si>
    <t>Procure parts</t>
  </si>
  <si>
    <t>Fabricate front panel</t>
  </si>
  <si>
    <t>Testing</t>
  </si>
  <si>
    <t>Complete (H Code)</t>
  </si>
  <si>
    <t>Install NI On Din Rail</t>
  </si>
  <si>
    <t>Install Isolation Amplifiers</t>
  </si>
  <si>
    <t>Wire Isolation Amplifiers</t>
  </si>
  <si>
    <t>Wire from LV Chassis to NI</t>
  </si>
  <si>
    <t>Install VT Terminal Blocks &amp; Wire from Terminal Blocks to Isolation Amps</t>
  </si>
  <si>
    <t>Tie cable interlock wiring with the rest of the interlock system</t>
  </si>
  <si>
    <t>Connect Interlock Cables</t>
  </si>
  <si>
    <t>Connect Communications Cables</t>
  </si>
  <si>
    <t>Verify operation with PLC</t>
  </si>
  <si>
    <t>Install Pressure Transducers</t>
  </si>
  <si>
    <t>Install Valve Actuators</t>
  </si>
  <si>
    <t>Install LN2 Level Probe</t>
  </si>
  <si>
    <t>Install Lhe Level Probe</t>
  </si>
  <si>
    <t>Verify operation of valves</t>
  </si>
  <si>
    <t>Install Heaters into Can</t>
  </si>
  <si>
    <t>Run heater power from racks to heater feedthrough</t>
  </si>
  <si>
    <t>Install LN2 dP Transducer</t>
  </si>
  <si>
    <t>Install Lhe dP Transducer</t>
  </si>
  <si>
    <t xml:space="preserve">NEW STEPS/STEP CHANGE </t>
  </si>
  <si>
    <t>Inter-Rack Wiring</t>
  </si>
  <si>
    <t>Install QD's In Racks</t>
  </si>
  <si>
    <t>Install Control Crate In Rack</t>
  </si>
  <si>
    <t>Leak and flow check leads</t>
  </si>
  <si>
    <t>System FMEA (Magnet + Cryogenics)</t>
  </si>
  <si>
    <t>Magnet Instrumentation Review</t>
  </si>
  <si>
    <t>Instrumentation List (Cryogenics)</t>
  </si>
  <si>
    <t>Cryogenics Instrument Review</t>
  </si>
  <si>
    <t>MPS, SOE, PLC Design</t>
  </si>
  <si>
    <t>MPS, SOE and PLC Hardware Selection</t>
  </si>
  <si>
    <t>Racking Design</t>
  </si>
  <si>
    <t>Racking Hardware Selection</t>
  </si>
  <si>
    <t>Quench Protection Design</t>
  </si>
  <si>
    <t>Voltage, Temp, Strain, Load, Flow, etc. requirement</t>
  </si>
  <si>
    <t>Cable Harnesses Design and Materials</t>
  </si>
  <si>
    <t>Racking Procurement Prep</t>
  </si>
  <si>
    <t>Racking Procurement</t>
  </si>
  <si>
    <t>MPS, PLC and SOE Procurement Prep</t>
  </si>
  <si>
    <t>MPS, SOE, and PLC delivery to Jlab</t>
  </si>
  <si>
    <t>Purchase/Fabricate Copper lugs for connections</t>
  </si>
  <si>
    <t>LCW Lines</t>
  </si>
  <si>
    <t>Fast DAQ Programming</t>
  </si>
  <si>
    <t>Populate Racks and Wire Back Panels</t>
  </si>
  <si>
    <t>Fast DAQ Wiring</t>
  </si>
  <si>
    <t>Cabing in Hall</t>
  </si>
  <si>
    <t>Power Supply Integration/Installation</t>
  </si>
  <si>
    <t>Cryo Service Box Installation (Electrical/Controls)</t>
  </si>
  <si>
    <t>Current Leads Power &amp; Voltage Tap</t>
  </si>
  <si>
    <t>Final Verification Point-to-Point</t>
  </si>
  <si>
    <t>Fast DAQ Hardware/Software Integration debugging</t>
  </si>
  <si>
    <t>VT Harnesses</t>
  </si>
  <si>
    <t>Load Cell Harnesses</t>
  </si>
  <si>
    <t>Generate List of Flow Sensors/Controllers</t>
  </si>
  <si>
    <t>Generate List of Insulating Vacuum Instrumentation</t>
  </si>
  <si>
    <t>Generate List of Service Can Valves</t>
  </si>
  <si>
    <t>Generate List of Service Can Temperature Sensors</t>
  </si>
  <si>
    <t>Generate List of Sub-atmospheric transfer line instrumentation</t>
  </si>
  <si>
    <t>Solenoid Instrumentation Wiring Maps</t>
  </si>
  <si>
    <t>Cryo Can Instrument Maps</t>
  </si>
  <si>
    <t>Voltage Tap Maps</t>
  </si>
  <si>
    <t>Sub-Atmospheric System Harnesses</t>
  </si>
  <si>
    <t>PLC Local Panel Wiring</t>
  </si>
  <si>
    <t>PLC Remote Panel Wiring</t>
  </si>
  <si>
    <t>Interlock/Interconnect Panel Wiring</t>
  </si>
  <si>
    <t>Cryo Can Wiring Diagrams</t>
  </si>
  <si>
    <t>Magnet Instrumentation Harnesses</t>
  </si>
  <si>
    <t xml:space="preserve">Flexible cable layouts </t>
  </si>
  <si>
    <t>Magnet Cable Layouts (from feedthrough to flex point at Solenoid)</t>
  </si>
  <si>
    <t>Cable Tray Layouts (from racks to flex point on space frame)</t>
  </si>
  <si>
    <t>Service Can Layouts (from feedthroughs to flex point at Solenoid)</t>
  </si>
  <si>
    <t>PLC Components (Chassis', Power Supplies, PLC, IO Modules, Comm Modules)</t>
  </si>
  <si>
    <t>Valve Actuation Components</t>
  </si>
  <si>
    <t>Temperature Monitoring</t>
  </si>
  <si>
    <t>Liquid Level</t>
  </si>
  <si>
    <t>Ethernet Communications</t>
  </si>
  <si>
    <t>Local HMI</t>
  </si>
  <si>
    <t>Heater Controller Parts</t>
  </si>
  <si>
    <t>Install Cable Tray Between Racks and Flex Point on Space Frame</t>
  </si>
  <si>
    <t>Install Cable Tray Between Racks and Subatmospheric system</t>
  </si>
  <si>
    <t>Pull Cables from Racks to Flex Point on Space Frame</t>
  </si>
  <si>
    <t>Pull Cables through flex hoses</t>
  </si>
  <si>
    <t>Route cables from Flex point at solenoid to feedthroughs/valves/PT's</t>
  </si>
  <si>
    <t>Install Instruments on Sub-Atmospheric System</t>
  </si>
  <si>
    <t>Pull Cables from Racks to Subatmospheric System</t>
  </si>
  <si>
    <t>Ring out Voltage Tap subsystem from test box to connectors</t>
  </si>
  <si>
    <t>Ring out Magnet Temperature harnesses from terminal block to connectors</t>
  </si>
  <si>
    <t>Ring out Service Can Instruments from Terminal Strips to Connectors</t>
  </si>
  <si>
    <t>Ring out EV/PV harnesses from terminal blocks to valves</t>
  </si>
  <si>
    <t>Define VT Locations</t>
  </si>
  <si>
    <t>Assign QD Channels</t>
  </si>
  <si>
    <t>Define Safety Interlocks</t>
  </si>
  <si>
    <t>Establish Initial Threshold Values</t>
  </si>
  <si>
    <t>Voltage Tap Requirments</t>
  </si>
  <si>
    <t>Strain Requirements</t>
  </si>
  <si>
    <t>Temperature Requirements</t>
  </si>
  <si>
    <t>Load Requirements</t>
  </si>
  <si>
    <t>Flow Requirements</t>
  </si>
  <si>
    <t>April Value</t>
  </si>
  <si>
    <t>Instrument Requirements Review</t>
  </si>
  <si>
    <t>Generate List of Pressure Transducers (PT and DP)</t>
  </si>
  <si>
    <t>Verify operation through short</t>
  </si>
  <si>
    <t>Vendor Risk Mitigation List - Coil Winding and Potting</t>
  </si>
  <si>
    <t>Vendor Risk Mitigation List - Cold Mass w/o shield</t>
  </si>
  <si>
    <t>Vendor Risk Mitigation List - Shield and Vacuum Vessel w/ Shipping</t>
  </si>
  <si>
    <t>Power Supply and Cabling</t>
  </si>
  <si>
    <t>Service Tower, Cryo Duct, Vacuum Vessel Closure &amp; Vacuum System</t>
  </si>
  <si>
    <t>Instruments &amp; Controls</t>
  </si>
  <si>
    <t>Hall Assembly</t>
  </si>
  <si>
    <t>Commissioning</t>
  </si>
  <si>
    <t>Activity Complete</t>
  </si>
  <si>
    <t>Generate list of racked equipment</t>
  </si>
  <si>
    <t>Rack Layout Drawing 1st Draft</t>
  </si>
  <si>
    <t>Rack Layout Drawing Final Draft</t>
  </si>
  <si>
    <t>Cryo Service Can thermometry Harnesses</t>
  </si>
  <si>
    <t>Cryo Service Can EV Harnesses</t>
  </si>
  <si>
    <t>Populate Panel With Switches &amp; Test Ports</t>
  </si>
  <si>
    <t>Internal Wiring (point to point)</t>
  </si>
  <si>
    <t>Adding harness pigtails</t>
  </si>
  <si>
    <t>Bench test (Chassis #1)</t>
  </si>
  <si>
    <t>Bench test (Chassis #2)</t>
  </si>
  <si>
    <t>Install LV Chassis In Racks (#1)</t>
  </si>
  <si>
    <t>Install LV Chassis In Racks (#2)</t>
  </si>
  <si>
    <t>Design/Install LCW System</t>
  </si>
  <si>
    <t>Connect cabinets together</t>
  </si>
  <si>
    <t>Route interlock cables</t>
  </si>
  <si>
    <t>Route communications cables</t>
  </si>
  <si>
    <t>Add test points to QDs</t>
  </si>
  <si>
    <t>PSU TOSP</t>
  </si>
  <si>
    <t>Risk Hazard Assessment</t>
  </si>
  <si>
    <t>Test Set up</t>
  </si>
  <si>
    <t>Hi-Pot Test</t>
  </si>
  <si>
    <t>I/O Panel field wiring (1 of 4)</t>
  </si>
  <si>
    <t>I/O Panel field wiring (2 of 4)</t>
  </si>
  <si>
    <t>I/O Panel field wiring (3 of 4)</t>
  </si>
  <si>
    <t>I/O Panel field wiring (4 of 4)</t>
  </si>
  <si>
    <t>DB9 cable testing</t>
  </si>
  <si>
    <t>Adding voltage taps to Lead #1</t>
  </si>
  <si>
    <t>Adding voltage taps to Lead #2</t>
  </si>
  <si>
    <t>Adding temperature sensors to Lead #1</t>
  </si>
  <si>
    <t>Adding temperature sensors to Lead #2</t>
  </si>
  <si>
    <t>Copper extn to AMI lead #1</t>
  </si>
  <si>
    <t>Copper extn to AMI lead #2</t>
  </si>
  <si>
    <t>Prep flexible leads for soldering</t>
  </si>
  <si>
    <t>Insulate flexible leads</t>
  </si>
  <si>
    <t>Final leak check on completed lead</t>
  </si>
  <si>
    <t>Solder Superconductor (flexible leads) into copper bus-bar extension piece for Lead #1</t>
  </si>
  <si>
    <t>Solder Superconductor (flexible leads) into copper bus-bar extension piece for Lead #2</t>
  </si>
  <si>
    <t>Prep AMI lead for soldering / drill holes for backing plate - Lead #1</t>
  </si>
  <si>
    <t>Prep AMI lead for soldering / drill holes for backing plate - Lead #2</t>
  </si>
  <si>
    <t>OCT PROGRESS</t>
  </si>
  <si>
    <t>Pot voltage tap feedthroughs</t>
  </si>
  <si>
    <t>Cryo Service Can thermometry Harnesses - PREP</t>
  </si>
  <si>
    <t>Cryo Service Can thermometry Harnesses - BUILD</t>
  </si>
  <si>
    <t>Cryo Service Can thermometry Harnesses - TEST</t>
  </si>
  <si>
    <t>Cryo Service Can EV Harnesses - PREP</t>
  </si>
  <si>
    <t>Cryo Service Can EV Harnesses - BUILD</t>
  </si>
  <si>
    <t>Cryo Service Can EV Harnesses - TEST</t>
  </si>
  <si>
    <t>VT Harnesses - PREP</t>
  </si>
  <si>
    <t>VT Harnesses - BUILD</t>
  </si>
  <si>
    <t>VT Harnesses - TEST</t>
  </si>
  <si>
    <t>Magnet Instrumentation Harnesses - PREP</t>
  </si>
  <si>
    <t>Magnet Instrumentation Harnesses - BUILD</t>
  </si>
  <si>
    <t>Magnet Instrumentation Harnesses - TEST</t>
  </si>
  <si>
    <t>Load Cell Harnesses - PREP</t>
  </si>
  <si>
    <t>Load Cell Harnesses - BUILD</t>
  </si>
  <si>
    <t>Load Cell Harnesses - TEST</t>
  </si>
  <si>
    <t>Sub-Atmospheric System Harnesses - PREP</t>
  </si>
  <si>
    <t>Sub-Atmospheric System Harnesses - BUILD</t>
  </si>
  <si>
    <t>Sub-Atmospheric System Harnesses - TEST</t>
  </si>
  <si>
    <t>NOV PROGRESS</t>
  </si>
  <si>
    <t>OCT</t>
  </si>
  <si>
    <t>PROGRESS</t>
  </si>
  <si>
    <t>NOV</t>
  </si>
  <si>
    <t>Create schematic (first draft)</t>
  </si>
  <si>
    <t>Create Schematic (final draft)</t>
  </si>
  <si>
    <t>Purchase non-VT cabling</t>
  </si>
  <si>
    <t>Purchase VT cabling</t>
  </si>
  <si>
    <t>Rack Infrastructure (Part 1 of 2)</t>
  </si>
  <si>
    <t>Machining mounting panels</t>
  </si>
  <si>
    <t>PLC LOCAL Panel Hardware Mounting (LVDTs)</t>
  </si>
  <si>
    <t>PLC LOCAL Panel Hardware Mounting (PLC Modules)</t>
  </si>
  <si>
    <t>PLC LOCAL Panel Hardware Mounting (PSUs)</t>
  </si>
  <si>
    <t>PLC LOCAL Panel Hardware Mounting (Breakers)</t>
  </si>
  <si>
    <t>PLC LOCAL Panel Hardware Mounting (Terminal Blocks)</t>
  </si>
  <si>
    <t>PLC LOCAL Panel Wiring (LVDTs to Terminal Blocks)</t>
  </si>
  <si>
    <t>PLC LOCAL Panel Wiring (PLC Modules to Terminal Blocks)</t>
  </si>
  <si>
    <t>PLC LOCAL Panel Wiring (PSUs to Terminal Blocks)</t>
  </si>
  <si>
    <t>PLC LOCAL Panel Wiring (Breakers to Terminal Blocks)</t>
  </si>
  <si>
    <t>PLC REMOTE Panel Hardware Mounting (LVDTs)</t>
  </si>
  <si>
    <t>PLC REMOTE Panel Hardware Mounting (PLC Modules)</t>
  </si>
  <si>
    <t>PLC REMOTE Panel Hardware Mounting (PSUs)</t>
  </si>
  <si>
    <t>PLC REMOTE Panel Hardware Mounting (Breakers)</t>
  </si>
  <si>
    <t>PLC REMOTE Panel Hardware Mounting (Terminal Blocks)</t>
  </si>
  <si>
    <t>PLC REMOTE Panel Wiring (LVDTs to Terminal Blocks)</t>
  </si>
  <si>
    <t>PLC REMOTE Panel Wiring (PLC Modules to Terminal Blocks)</t>
  </si>
  <si>
    <t>PLC REMOTE Panel Wiring (PSUs to Terminal Blocks)</t>
  </si>
  <si>
    <t>PLC REMOTE Panel Wiring (Breakers to Terminal Blocks)</t>
  </si>
  <si>
    <t>DEC PROGRESS</t>
  </si>
  <si>
    <t>DEC</t>
  </si>
  <si>
    <t>JAN PROGRESS</t>
  </si>
  <si>
    <t>JAN</t>
  </si>
  <si>
    <t>Write FastDAQ Processing Routines (transfer from Torus routines)</t>
  </si>
  <si>
    <t>FastDAQ Processing Routines (Modify for Solenoid)</t>
  </si>
  <si>
    <t>Write Cryo Control Valve Routines (transfer from Torus routines)</t>
  </si>
  <si>
    <t>Write Cryo Control PLC-PLC Routines (transfer from Torus routines)</t>
  </si>
  <si>
    <t>Write Cryo Control Sub-atmospheric Routines (transfer from Torus routines)</t>
  </si>
  <si>
    <t>Write Cryo Control Interlock Routines (transfer from Torus routines)</t>
  </si>
  <si>
    <t>Write Magnet strain/load Interlock Routines (transfer from Torus routines)</t>
  </si>
  <si>
    <t>Write Magnet liquid level Interlock Routines (transfer from Torus routines)</t>
  </si>
  <si>
    <t>Write Magnet VCL flow Interlock Routines (transfer from Torus routines)</t>
  </si>
  <si>
    <t>Write Magnet vacuum Interlock Routines (transfer from Torus routines)</t>
  </si>
  <si>
    <t>Write Magnet cryo-related Interlock Routines (transfer from Torus routines)</t>
  </si>
  <si>
    <t>Write SOE Routine (transfer from Torus routines)</t>
  </si>
  <si>
    <t>Write Software Quench Detector Routine (transfer from Torus routines)</t>
  </si>
  <si>
    <t>Write Power Supply Control Routine (transfer from Torus routines)</t>
  </si>
  <si>
    <t>Cryo Control Valve Routines (Modify for Solenoid)</t>
  </si>
  <si>
    <t>Cryo Control PLC-PLC Routines (Modify for Solenoid)</t>
  </si>
  <si>
    <t>Cryo Control Sub-atmospheric Routines (Modify for Solenoid)</t>
  </si>
  <si>
    <t>Cryo Control Interlock Routines (Modify for Solenoid)</t>
  </si>
  <si>
    <t>Magnet strain/load Interlock Routines (Modify for Solenoid)</t>
  </si>
  <si>
    <t>Magnet liquid level Interlock Routines (Modify for Solenoid)</t>
  </si>
  <si>
    <t>Magnet VCL flow Interlock Routines (Modify for Solenoid)</t>
  </si>
  <si>
    <t>Magnet vacuum Interlock Routines (Modify for Solenoid)</t>
  </si>
  <si>
    <t>Magnet cryo-related Interlock Routines (Modify for Solenoid)</t>
  </si>
  <si>
    <t>SOE Routine (Modify for Solenoid)</t>
  </si>
  <si>
    <t>Software Quench Detector Routine (Modify for Solenoid)</t>
  </si>
  <si>
    <t>Power Supply Control Routine (Modify for Solenoid)</t>
  </si>
  <si>
    <t>Solenoid Cryogenics - Operator screen</t>
  </si>
  <si>
    <t>Solenoid Power Supply - Expert screen</t>
  </si>
  <si>
    <t>Solenoid Power Supply - Operator screen</t>
  </si>
  <si>
    <t>Solenoid Interlock Status - Operator screen</t>
  </si>
  <si>
    <t>Solenoid Interlock Setup - Expert screen</t>
  </si>
  <si>
    <t>Solenoid Instruments - Operator screen</t>
  </si>
  <si>
    <t>Solenoid Vacuum - Expert screen</t>
  </si>
  <si>
    <t>Solenoid Vacuum - Operator screen</t>
  </si>
  <si>
    <t>Solenoid FastDAQ Config - Expert screen</t>
  </si>
  <si>
    <t>Write Alarm Routines - Vacuum system</t>
  </si>
  <si>
    <t>Write Alarm Routines -Power Supply system</t>
  </si>
  <si>
    <t>Write Alarm Routines - Cryogenics system</t>
  </si>
  <si>
    <t>Wire I/O Backpanel (Segment #1)</t>
  </si>
  <si>
    <t>Wire I/O Backpanel (Segment #2)</t>
  </si>
  <si>
    <t>Wire I/O Backpanel (Segment #3)</t>
  </si>
  <si>
    <t>Wire I/O Backpanel (Segment #4)</t>
  </si>
  <si>
    <t>Wire I/O Backpanel (Segment #5)</t>
  </si>
  <si>
    <t>Wire I/O Backpanel (Segment #6)</t>
  </si>
  <si>
    <t>Wire voltage tap back panel (Segment #1)</t>
  </si>
  <si>
    <t>Wire voltage tap back panel (Segment #2)</t>
  </si>
  <si>
    <t>Wire voltage tap back panel (Segment #3)</t>
  </si>
  <si>
    <t>Wire voltage tap back panel (Segment #4)</t>
  </si>
  <si>
    <t>Wire voltage tap back panel (Segment #5)</t>
  </si>
  <si>
    <t>Wire voltage tap back panel (Segment #6)</t>
  </si>
  <si>
    <t>FEB PROGRESS</t>
  </si>
  <si>
    <t>FEB</t>
  </si>
  <si>
    <t>Pressure transducer and dP Harnesses</t>
  </si>
  <si>
    <t>LV Chassis Harnesses</t>
  </si>
  <si>
    <t>Pressure transducer and dP Harnesses - PREP</t>
  </si>
  <si>
    <t>Pressure transducer and dP Harnesses - BUILD</t>
  </si>
  <si>
    <t>Pressure transducer and dP Harnesses - TEST</t>
  </si>
  <si>
    <t>LV Chassis Harnesses - PREP</t>
  </si>
  <si>
    <t>LV Chassis Harnesses - BUILD</t>
  </si>
  <si>
    <t>LV Chassis Harnesses - TEST</t>
  </si>
  <si>
    <t>Current Limiting Resistor and Voltage Divider Box</t>
  </si>
  <si>
    <t>Current Limiting Resistors and Voltage Divider Box</t>
  </si>
  <si>
    <t>MAR</t>
  </si>
  <si>
    <t>MAR PROGRESS</t>
  </si>
  <si>
    <t>APR PROGRESS</t>
  </si>
  <si>
    <t>APR</t>
  </si>
  <si>
    <t>MAY PROGRESS</t>
  </si>
  <si>
    <t>MAY</t>
  </si>
  <si>
    <t>JUN PROGRESS</t>
  </si>
  <si>
    <t>JUNE</t>
  </si>
  <si>
    <t>JULY</t>
  </si>
  <si>
    <t>JUL PROGRESS</t>
  </si>
  <si>
    <t>Verify Solenoid Fast Daq PLC communications</t>
  </si>
  <si>
    <t>Verify EPICS Fast Daq communications.</t>
  </si>
  <si>
    <t>Modify LV Solenoid cRio to reflect channel numbers and serial numbers</t>
  </si>
  <si>
    <t>Modify lookup tables</t>
  </si>
  <si>
    <t>Copy and modify Torus Fast DAQ to Solenoid Fast DAQ cRIO</t>
  </si>
  <si>
    <t>Copy and modify Torus Slow DAQ to Solenoid Slow DAQ cRIO (LV Chassis)</t>
  </si>
  <si>
    <t>Test and setup spare LV chassis</t>
  </si>
  <si>
    <t>Prepare requirement specification for instrumentation (Slow DAQ/LV Chassis)</t>
  </si>
  <si>
    <t>Test and debug Slow DAQ software using dummy loads on LV chassis</t>
  </si>
  <si>
    <t>Test and debug Fast DAQ software</t>
  </si>
  <si>
    <t>Verify Slow DAQ PLC communications</t>
  </si>
  <si>
    <t>Set up test to test Fast DAQ software</t>
  </si>
  <si>
    <t>Prepare requirement specification for voltage taps (Fast DAQ)</t>
  </si>
  <si>
    <t>Pre-commissioning off-line Debugging / Testing Software</t>
  </si>
  <si>
    <t>07.22.2016</t>
  </si>
  <si>
    <t>AUGUST</t>
  </si>
  <si>
    <t>AUG PROGRESS</t>
  </si>
  <si>
    <t>Solenoid - I and C Commissioning (Pump)</t>
  </si>
  <si>
    <t xml:space="preserve">    Calibrate Pressure Transducers</t>
  </si>
  <si>
    <t xml:space="preserve">    Verify Operation and readback of valves with PLC</t>
  </si>
  <si>
    <t xml:space="preserve">    Verify readback of subatmospheric system at PLC</t>
  </si>
  <si>
    <t xml:space="preserve">    Verify operation of Subatmospheric System with PLC</t>
  </si>
  <si>
    <t xml:space="preserve">    Verify readback of subatmospheric system at meters</t>
  </si>
  <si>
    <t xml:space="preserve">    Verify readback of service can instruments at Meters</t>
  </si>
  <si>
    <t xml:space="preserve">    Verify Pump Control</t>
  </si>
  <si>
    <t xml:space="preserve">    Verify Pump Valve Control</t>
  </si>
  <si>
    <t xml:space="preserve">    Verify Pump Instrument Readback</t>
  </si>
  <si>
    <t xml:space="preserve">    Top level check on all interlocks ready for PUMPDOWN</t>
  </si>
  <si>
    <t xml:space="preserve">    Magnet vacuum interlocks (PUMPDOWN)</t>
  </si>
  <si>
    <t xml:space="preserve">    EPICS screens preliminary offline checks (PUMPDOWN)</t>
  </si>
  <si>
    <t xml:space="preserve">    EPICS screens (PUMPDOWN)</t>
  </si>
  <si>
    <t>Solenoid - I and C Commissioning (Cool)</t>
  </si>
  <si>
    <t xml:space="preserve">    Verify readback of magnet instruments at meters</t>
  </si>
  <si>
    <t xml:space="preserve">    Test Operation of Interlocks without Magnet Current</t>
  </si>
  <si>
    <t xml:space="preserve">    Move the solenoid and verify readback of instrumentation during/after</t>
  </si>
  <si>
    <t xml:space="preserve">    Top level check on all interlocks ready for COOLDOWN</t>
  </si>
  <si>
    <t xml:space="preserve">    Cryo Control Valves (COOLDOWN)</t>
  </si>
  <si>
    <t xml:space="preserve">    Cryo-control PLC-PLC (COOLDOWN)</t>
  </si>
  <si>
    <t xml:space="preserve">    Magnet cryo-related interlocks (COOLDOWN)</t>
  </si>
  <si>
    <t xml:space="preserve">    Magnet liquid level interlocks (COOLDOWN)</t>
  </si>
  <si>
    <t xml:space="preserve">    LV Chassis preliminary offline checks (COOLDOWN)</t>
  </si>
  <si>
    <t xml:space="preserve">    LV Chassis (COOLDOWN)</t>
  </si>
  <si>
    <t xml:space="preserve">    EPICS screens preliminary offline checks (COOLDOWN)</t>
  </si>
  <si>
    <t xml:space="preserve">    EPICS screens (COOLDOWN)</t>
  </si>
  <si>
    <t>Solenoid - I and C Commissioning (Energize)</t>
  </si>
  <si>
    <t xml:space="preserve">    Inject voltages into Test box and verify readout at FastDAQ/PLC</t>
  </si>
  <si>
    <t xml:space="preserve">    Inject voltages into Quench Detector and set initial threshold/balance</t>
  </si>
  <si>
    <t xml:space="preserve">    Verify readback of service can instruments at FastDAQ/PLC</t>
  </si>
  <si>
    <t xml:space="preserve">    Verify readback of magnet instruments at FastDAQ/PLC</t>
  </si>
  <si>
    <t xml:space="preserve">    Energize magnet with small current (~5 A) and verify operation of interlocks</t>
  </si>
  <si>
    <t xml:space="preserve">    Verify proper operation of FastDAQ through EPICS screens</t>
  </si>
  <si>
    <t xml:space="preserve">    Top level check on all interlocks ready for ENERGIZATION</t>
  </si>
  <si>
    <t xml:space="preserve">    Fast DAQ Preliminary offline checks (ENERGIZATION)</t>
  </si>
  <si>
    <t xml:space="preserve">    Fast DAQ (ENERGIZATION)</t>
  </si>
  <si>
    <t xml:space="preserve">    Magnet strain load interlocks (ENERGIZATION)</t>
  </si>
  <si>
    <t xml:space="preserve">    Magnet VCL flow interlocks (ENERGIZATION)</t>
  </si>
  <si>
    <t xml:space="preserve">    SOE (ENERGIZATION)</t>
  </si>
  <si>
    <t xml:space="preserve">    Software quench detector (ENERGIZATION)</t>
  </si>
  <si>
    <t xml:space="preserve">    Power supply control preliminary offline checks (ENERGIZATION)</t>
  </si>
  <si>
    <t xml:space="preserve">    Power supply control (ENERGIZATION)</t>
  </si>
  <si>
    <t xml:space="preserve">    EPICS screens preliminary offline checks (ENERGIZATION)</t>
  </si>
  <si>
    <t xml:space="preserve">    EPICS screens (ENERGIZATION)</t>
  </si>
  <si>
    <t>BEFORE</t>
  </si>
  <si>
    <t>AFTER</t>
  </si>
  <si>
    <t>SEPTEMBER</t>
  </si>
  <si>
    <t>SEP PROGRESS</t>
  </si>
  <si>
    <t>.</t>
  </si>
  <si>
    <t>OCTOBER</t>
  </si>
  <si>
    <t>NEW PROGRESS  (Nov 2016)</t>
  </si>
  <si>
    <t>Progress required for Nov 2016</t>
  </si>
  <si>
    <t>PCR</t>
  </si>
  <si>
    <t>WM</t>
  </si>
  <si>
    <t>ES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</si>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</sst>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[$-409]d\-mmm\-yy;@"/>
    <numFmt numFmtId="165" formatCode="0.0%"/>
    <numFmt numFmtId="166" formatCode="&quot;$&quot;#,##0"/>
    <numFmt numFmtId="167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FCD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163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quotePrefix="1" applyNumberFormat="1" applyFill="1"/>
    <xf numFmtId="9" fontId="0" fillId="0" borderId="0" xfId="0" quotePrefix="1" applyNumberFormat="1"/>
    <xf numFmtId="0" fontId="0" fillId="0" borderId="0" xfId="0" quotePrefix="1" applyNumberForma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horizontal="center" vertical="center"/>
    </xf>
    <xf numFmtId="9" fontId="1" fillId="0" borderId="0" xfId="2" applyFont="1" applyFill="1" applyAlignment="1">
      <alignment horizontal="center" vertical="center"/>
    </xf>
    <xf numFmtId="44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9" fontId="0" fillId="0" borderId="0" xfId="0" quotePrefix="1" applyNumberFormat="1" applyFill="1"/>
    <xf numFmtId="15" fontId="0" fillId="0" borderId="0" xfId="0" applyNumberFormat="1" applyFill="1"/>
    <xf numFmtId="15" fontId="0" fillId="0" borderId="0" xfId="0" applyNumberFormat="1"/>
    <xf numFmtId="9" fontId="0" fillId="0" borderId="0" xfId="2" quotePrefix="1" applyFont="1"/>
    <xf numFmtId="0" fontId="0" fillId="0" borderId="0" xfId="0" applyFill="1" applyAlignment="1">
      <alignment horizontal="center"/>
    </xf>
    <xf numFmtId="44" fontId="0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9" fontId="2" fillId="0" borderId="0" xfId="0" applyNumberFormat="1" applyFont="1" applyFill="1" applyAlignment="1">
      <alignment horizontal="center" vertical="center" wrapText="1"/>
    </xf>
    <xf numFmtId="44" fontId="0" fillId="0" borderId="0" xfId="0" applyNumberFormat="1" applyFont="1" applyFill="1"/>
    <xf numFmtId="44" fontId="0" fillId="0" borderId="0" xfId="0" applyNumberFormat="1" applyFont="1" applyFill="1" applyAlignment="1">
      <alignment horizontal="center"/>
    </xf>
    <xf numFmtId="44" fontId="0" fillId="0" borderId="0" xfId="0" applyNumberFormat="1" applyFill="1"/>
    <xf numFmtId="164" fontId="6" fillId="0" borderId="0" xfId="3" quotePrefix="1" applyNumberFormat="1"/>
    <xf numFmtId="0" fontId="0" fillId="0" borderId="0" xfId="0" applyNumberFormat="1"/>
    <xf numFmtId="9" fontId="0" fillId="0" borderId="0" xfId="2" applyFont="1" applyFill="1" applyAlignment="1">
      <alignment horizontal="center"/>
    </xf>
    <xf numFmtId="0" fontId="0" fillId="0" borderId="0" xfId="0" quotePrefix="1" applyNumberForma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 applyNumberFormat="1" applyFill="1"/>
    <xf numFmtId="0" fontId="0" fillId="0" borderId="0" xfId="0" applyFill="1"/>
    <xf numFmtId="0" fontId="0" fillId="0" borderId="0" xfId="0" applyFont="1" applyFill="1" applyAlignment="1">
      <alignment horizontal="center"/>
    </xf>
    <xf numFmtId="44" fontId="0" fillId="0" borderId="0" xfId="0" applyNumberFormat="1" applyFont="1" applyFill="1"/>
    <xf numFmtId="44" fontId="0" fillId="0" borderId="0" xfId="0" applyNumberFormat="1" applyFont="1" applyFill="1" applyAlignment="1">
      <alignment horizontal="center"/>
    </xf>
    <xf numFmtId="44" fontId="0" fillId="0" borderId="0" xfId="0" applyNumberFormat="1" applyFill="1"/>
    <xf numFmtId="44" fontId="0" fillId="0" borderId="0" xfId="1" applyFont="1" applyFill="1" applyAlignment="1">
      <alignment horizontal="center"/>
    </xf>
    <xf numFmtId="0" fontId="0" fillId="0" borderId="0" xfId="0" quotePrefix="1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44" fontId="0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0" fontId="0" fillId="0" borderId="0" xfId="0" quotePrefix="1" applyNumberFormat="1" applyFont="1" applyFill="1" applyAlignment="1">
      <alignment horizontal="right"/>
    </xf>
    <xf numFmtId="164" fontId="0" fillId="0" borderId="0" xfId="0" applyNumberFormat="1"/>
    <xf numFmtId="0" fontId="0" fillId="0" borderId="0" xfId="0" quotePrefix="1" applyNumberFormat="1" applyFill="1" applyAlignment="1">
      <alignment horizontal="right"/>
    </xf>
    <xf numFmtId="0" fontId="0" fillId="0" borderId="0" xfId="0" quotePrefix="1" applyNumberFormat="1" applyFill="1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" fillId="0" borderId="0" xfId="2" applyFont="1" applyFill="1" applyAlignment="1">
      <alignment horizontal="center" vertical="center"/>
    </xf>
    <xf numFmtId="44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9" fontId="0" fillId="0" borderId="0" xfId="2" applyFont="1" applyFill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165" fontId="1" fillId="0" borderId="0" xfId="2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0" fillId="0" borderId="0" xfId="0" applyNumberFormat="1" applyFont="1" applyFill="1"/>
    <xf numFmtId="44" fontId="0" fillId="0" borderId="0" xfId="0" applyNumberFormat="1" applyFont="1" applyFill="1" applyAlignment="1">
      <alignment horizontal="center"/>
    </xf>
    <xf numFmtId="44" fontId="0" fillId="0" borderId="0" xfId="0" applyNumberFormat="1" applyFill="1"/>
    <xf numFmtId="165" fontId="0" fillId="0" borderId="0" xfId="2" applyNumberFormat="1" applyFont="1" applyFill="1" applyAlignment="1">
      <alignment horizontal="center" vertical="center"/>
    </xf>
    <xf numFmtId="9" fontId="0" fillId="0" borderId="0" xfId="0" applyNumberFormat="1"/>
    <xf numFmtId="0" fontId="0" fillId="0" borderId="0" xfId="0" applyFill="1"/>
    <xf numFmtId="165" fontId="0" fillId="0" borderId="0" xfId="2" applyNumberFormat="1" applyFont="1" applyFill="1" applyAlignment="1">
      <alignment horizontal="center"/>
    </xf>
    <xf numFmtId="164" fontId="7" fillId="0" borderId="0" xfId="4" quotePrefix="1" applyNumberFormat="1"/>
    <xf numFmtId="44" fontId="2" fillId="0" borderId="0" xfId="0" applyNumberFormat="1" applyFont="1" applyFill="1" applyAlignment="1">
      <alignment horizontal="center" vertical="center" wrapText="1"/>
    </xf>
    <xf numFmtId="164" fontId="7" fillId="0" borderId="0" xfId="4" quotePrefix="1" applyNumberFormat="1"/>
    <xf numFmtId="164" fontId="7" fillId="0" borderId="0" xfId="4" quotePrefix="1" applyNumberFormat="1"/>
    <xf numFmtId="0" fontId="0" fillId="2" borderId="0" xfId="0" quotePrefix="1" applyNumberFormat="1" applyFill="1"/>
    <xf numFmtId="164" fontId="0" fillId="0" borderId="0" xfId="0" quotePrefix="1" applyNumberFormat="1"/>
    <xf numFmtId="164" fontId="8" fillId="0" borderId="0" xfId="0" quotePrefix="1" applyNumberFormat="1" applyFont="1"/>
    <xf numFmtId="0" fontId="0" fillId="0" borderId="0" xfId="0" applyNumberFormat="1" applyFill="1"/>
    <xf numFmtId="9" fontId="1" fillId="4" borderId="0" xfId="2" applyFont="1" applyFill="1" applyAlignment="1">
      <alignment horizontal="center" vertical="center"/>
    </xf>
    <xf numFmtId="0" fontId="0" fillId="0" borderId="0" xfId="0" applyFont="1"/>
    <xf numFmtId="164" fontId="9" fillId="0" borderId="0" xfId="0" quotePrefix="1" applyNumberFormat="1" applyFont="1"/>
    <xf numFmtId="15" fontId="9" fillId="0" borderId="0" xfId="0" applyNumberFormat="1" applyFont="1"/>
    <xf numFmtId="14" fontId="9" fillId="0" borderId="0" xfId="0" applyNumberFormat="1" applyFont="1"/>
    <xf numFmtId="164" fontId="9" fillId="0" borderId="0" xfId="0" applyNumberFormat="1" applyFont="1"/>
    <xf numFmtId="9" fontId="0" fillId="0" borderId="0" xfId="0" applyNumberFormat="1" applyFont="1" applyFill="1" applyAlignment="1">
      <alignment horizontal="center" vertical="center"/>
    </xf>
    <xf numFmtId="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9" fillId="2" borderId="0" xfId="0" applyNumberFormat="1" applyFont="1" applyFill="1"/>
    <xf numFmtId="164" fontId="7" fillId="0" borderId="0" xfId="4" quotePrefix="1" applyNumberFormat="1" applyFill="1"/>
    <xf numFmtId="9" fontId="0" fillId="0" borderId="0" xfId="2" quotePrefix="1" applyFont="1" applyFill="1"/>
    <xf numFmtId="164" fontId="6" fillId="0" borderId="0" xfId="3" quotePrefix="1" applyNumberFormat="1" applyFill="1"/>
    <xf numFmtId="165" fontId="0" fillId="0" borderId="0" xfId="0" applyNumberFormat="1" applyFont="1" applyFill="1" applyAlignment="1">
      <alignment horizontal="center" vertical="center" wrapText="1"/>
    </xf>
    <xf numFmtId="44" fontId="11" fillId="0" borderId="0" xfId="1" applyFont="1" applyFill="1" applyAlignment="1">
      <alignment horizontal="center" vertical="center"/>
    </xf>
    <xf numFmtId="14" fontId="11" fillId="0" borderId="0" xfId="0" applyNumberFormat="1" applyFont="1"/>
    <xf numFmtId="0" fontId="0" fillId="0" borderId="0" xfId="0" applyFont="1" applyFill="1" applyAlignment="1">
      <alignment horizontal="center" vertical="center" wrapText="1"/>
    </xf>
    <xf numFmtId="0" fontId="12" fillId="0" borderId="0" xfId="0" applyFont="1"/>
    <xf numFmtId="15" fontId="9" fillId="0" borderId="0" xfId="0" applyNumberFormat="1" applyFont="1" applyFill="1"/>
    <xf numFmtId="15" fontId="12" fillId="0" borderId="0" xfId="0" applyNumberFormat="1" applyFont="1"/>
    <xf numFmtId="9" fontId="0" fillId="0" borderId="0" xfId="2" applyFont="1" applyFill="1" applyAlignment="1">
      <alignment horizontal="left" vertical="center"/>
    </xf>
    <xf numFmtId="167" fontId="0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/>
    <xf numFmtId="15" fontId="8" fillId="0" borderId="0" xfId="0" applyNumberFormat="1" applyFont="1"/>
    <xf numFmtId="0" fontId="13" fillId="0" borderId="0" xfId="0" applyFont="1"/>
    <xf numFmtId="0" fontId="8" fillId="0" borderId="0" xfId="0" applyFont="1" applyFill="1" applyAlignment="1">
      <alignment horizontal="center" vertical="center"/>
    </xf>
    <xf numFmtId="9" fontId="0" fillId="4" borderId="0" xfId="2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11" fillId="0" borderId="0" xfId="0" quotePrefix="1" applyNumberFormat="1" applyFont="1" applyFill="1"/>
    <xf numFmtId="0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4" fontId="11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11" fillId="4" borderId="0" xfId="2" applyFont="1" applyFill="1" applyAlignment="1">
      <alignment horizontal="center" vertical="center"/>
    </xf>
    <xf numFmtId="164" fontId="11" fillId="0" borderId="0" xfId="0" applyNumberFormat="1" applyFont="1"/>
    <xf numFmtId="164" fontId="11" fillId="0" borderId="0" xfId="0" applyNumberFormat="1" applyFont="1" applyFill="1"/>
    <xf numFmtId="15" fontId="14" fillId="0" borderId="0" xfId="0" applyNumberFormat="1" applyFont="1"/>
    <xf numFmtId="164" fontId="9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0" fillId="6" borderId="0" xfId="0" applyFill="1"/>
    <xf numFmtId="9" fontId="0" fillId="6" borderId="0" xfId="0" applyNumberFormat="1" applyFill="1"/>
    <xf numFmtId="0" fontId="0" fillId="7" borderId="0" xfId="0" applyFill="1"/>
    <xf numFmtId="9" fontId="0" fillId="7" borderId="0" xfId="0" applyNumberFormat="1" applyFill="1"/>
    <xf numFmtId="0" fontId="15" fillId="0" borderId="0" xfId="0" applyFont="1" applyFill="1" applyAlignment="1">
      <alignment horizontal="right"/>
    </xf>
    <xf numFmtId="9" fontId="0" fillId="0" borderId="0" xfId="0" applyNumberFormat="1" applyFont="1" applyFill="1" applyAlignment="1">
      <alignment horizontal="center"/>
    </xf>
    <xf numFmtId="10" fontId="0" fillId="6" borderId="0" xfId="0" applyNumberFormat="1" applyFill="1"/>
    <xf numFmtId="10" fontId="0" fillId="0" borderId="0" xfId="0" applyNumberFormat="1"/>
    <xf numFmtId="10" fontId="0" fillId="7" borderId="0" xfId="0" applyNumberFormat="1" applyFill="1"/>
    <xf numFmtId="9" fontId="0" fillId="0" borderId="0" xfId="2" applyNumberFormat="1" applyFont="1" applyFill="1" applyAlignment="1">
      <alignment horizontal="center" vertical="center"/>
    </xf>
    <xf numFmtId="0" fontId="0" fillId="2" borderId="0" xfId="0" quotePrefix="1" applyNumberFormat="1" applyFill="1" applyAlignment="1">
      <alignment horizontal="right"/>
    </xf>
    <xf numFmtId="0" fontId="8" fillId="2" borderId="0" xfId="0" applyFont="1" applyFill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4" fontId="0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5" borderId="0" xfId="0" quotePrefix="1" applyNumberFormat="1" applyFill="1"/>
    <xf numFmtId="0" fontId="0" fillId="5" borderId="0" xfId="0" quotePrefix="1" applyNumberFormat="1" applyFill="1" applyAlignment="1">
      <alignment horizontal="right"/>
    </xf>
    <xf numFmtId="0" fontId="8" fillId="5" borderId="0" xfId="0" applyFont="1" applyFill="1" applyAlignment="1">
      <alignment horizontal="center" vertical="center"/>
    </xf>
    <xf numFmtId="44" fontId="0" fillId="5" borderId="0" xfId="1" applyFont="1" applyFill="1" applyAlignment="1">
      <alignment horizontal="center" vertical="center"/>
    </xf>
    <xf numFmtId="44" fontId="1" fillId="5" borderId="0" xfId="1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9" fontId="1" fillId="5" borderId="0" xfId="2" applyFont="1" applyFill="1" applyAlignment="1">
      <alignment horizontal="center" vertical="center"/>
    </xf>
    <xf numFmtId="44" fontId="0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5" fontId="0" fillId="5" borderId="0" xfId="2" applyNumberFormat="1" applyFont="1" applyFill="1" applyAlignment="1">
      <alignment horizontal="center" vertical="center"/>
    </xf>
    <xf numFmtId="0" fontId="0" fillId="5" borderId="0" xfId="0" applyFont="1" applyFill="1" applyAlignment="1">
      <alignment horizontal="right" vertical="center" wrapText="1"/>
    </xf>
    <xf numFmtId="165" fontId="1" fillId="5" borderId="0" xfId="2" applyNumberFormat="1" applyFont="1" applyFill="1" applyAlignment="1">
      <alignment horizontal="center" vertical="center"/>
    </xf>
    <xf numFmtId="0" fontId="0" fillId="5" borderId="0" xfId="0" applyFill="1" applyBorder="1" applyAlignment="1">
      <alignment horizontal="right" vertical="center" wrapText="1"/>
    </xf>
    <xf numFmtId="0" fontId="0" fillId="5" borderId="0" xfId="0" applyFill="1"/>
    <xf numFmtId="165" fontId="1" fillId="2" borderId="0" xfId="2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5">
    <cellStyle name="Currency" xfId="1" builtinId="4"/>
    <cellStyle name="Normal" xfId="0" builtinId="0"/>
    <cellStyle name="Normal 2" xfId="3"/>
    <cellStyle name="Normal 3" xfId="4"/>
    <cellStyle name="Percent" xfId="2" builtinId="5"/>
  </cellStyles>
  <dxfs count="19"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D1" zoomScale="110" zoomScaleNormal="110" workbookViewId="0">
      <pane ySplit="1" topLeftCell="A2" activePane="bottomLeft" state="frozen"/>
      <selection activeCell="B1" sqref="B1"/>
      <selection pane="bottomLeft" activeCell="O62" sqref="O62"/>
    </sheetView>
  </sheetViews>
  <sheetFormatPr defaultRowHeight="15" x14ac:dyDescent="0.25"/>
  <cols>
    <col min="1" max="1" width="11.42578125" hidden="1" customWidth="1"/>
    <col min="2" max="2" width="13" customWidth="1"/>
    <col min="3" max="3" width="9.140625" customWidth="1"/>
    <col min="4" max="4" width="69.42578125" bestFit="1" customWidth="1"/>
    <col min="5" max="5" width="12.5703125" customWidth="1"/>
    <col min="6" max="6" width="13.28515625" customWidth="1"/>
    <col min="7" max="7" width="12" customWidth="1"/>
    <col min="8" max="8" width="12.140625" customWidth="1"/>
    <col min="9" max="9" width="12.85546875" customWidth="1"/>
    <col min="10" max="10" width="10.140625" customWidth="1"/>
    <col min="11" max="11" width="12.140625" customWidth="1"/>
    <col min="12" max="12" width="11.28515625" customWidth="1"/>
    <col min="13" max="13" width="9.140625" customWidth="1"/>
    <col min="14" max="14" width="10.42578125" customWidth="1"/>
    <col min="15" max="16" width="9.140625" customWidth="1"/>
    <col min="17" max="17" width="13.7109375" customWidth="1"/>
  </cols>
  <sheetData>
    <row r="1" spans="1:20" s="3" customFormat="1" ht="54" customHeight="1" x14ac:dyDescent="0.25">
      <c r="A1" s="3" t="s">
        <v>45</v>
      </c>
      <c r="B1" s="4" t="s">
        <v>0</v>
      </c>
      <c r="C1" s="5" t="s">
        <v>1</v>
      </c>
      <c r="D1" s="3" t="s">
        <v>46</v>
      </c>
      <c r="E1" s="5" t="s">
        <v>47</v>
      </c>
      <c r="F1" s="5" t="s">
        <v>48</v>
      </c>
      <c r="G1" s="5" t="s">
        <v>49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6" t="s">
        <v>55</v>
      </c>
      <c r="N1" s="7" t="s">
        <v>56</v>
      </c>
      <c r="O1" s="3" t="s">
        <v>57</v>
      </c>
      <c r="P1" s="5" t="s">
        <v>1</v>
      </c>
      <c r="Q1" s="4" t="s">
        <v>0</v>
      </c>
      <c r="R1" s="8"/>
    </row>
    <row r="2" spans="1:20" x14ac:dyDescent="0.25">
      <c r="A2" s="1" t="s">
        <v>14</v>
      </c>
      <c r="B2" s="1">
        <v>2427101075</v>
      </c>
      <c r="C2" s="1" t="s">
        <v>9</v>
      </c>
      <c r="D2" s="50" t="s">
        <v>112</v>
      </c>
      <c r="E2" s="74">
        <v>42159</v>
      </c>
      <c r="F2" s="76">
        <v>42159</v>
      </c>
      <c r="G2" s="79">
        <v>42250</v>
      </c>
      <c r="H2" s="2"/>
      <c r="I2" s="77">
        <v>42171</v>
      </c>
      <c r="J2" s="77">
        <v>42171</v>
      </c>
      <c r="K2" s="120">
        <v>42546</v>
      </c>
      <c r="L2" s="104">
        <v>42546</v>
      </c>
      <c r="M2" s="1" t="s">
        <v>16</v>
      </c>
      <c r="N2" s="10">
        <f>W_Steps!J9</f>
        <v>1</v>
      </c>
      <c r="O2" s="1" t="s">
        <v>17</v>
      </c>
      <c r="P2" t="str">
        <f t="shared" ref="P2:P43" si="0">C2</f>
        <v>H</v>
      </c>
      <c r="Q2" s="35">
        <f t="shared" ref="Q2:Q42" si="1">B2</f>
        <v>2427101075</v>
      </c>
      <c r="S2" s="31"/>
      <c r="T2" s="31"/>
    </row>
    <row r="3" spans="1:20" s="17" customFormat="1" hidden="1" x14ac:dyDescent="0.25">
      <c r="A3" s="9" t="s">
        <v>14</v>
      </c>
      <c r="B3" s="9">
        <v>2427101080</v>
      </c>
      <c r="C3" s="9" t="s">
        <v>9</v>
      </c>
      <c r="D3" s="78" t="s">
        <v>113</v>
      </c>
      <c r="E3" s="74">
        <v>42234</v>
      </c>
      <c r="F3" s="76">
        <v>42234</v>
      </c>
      <c r="G3" s="79">
        <v>42296</v>
      </c>
      <c r="H3" s="18"/>
      <c r="I3" s="77">
        <v>42243</v>
      </c>
      <c r="J3" s="77">
        <v>42243</v>
      </c>
      <c r="K3" s="121">
        <v>42321</v>
      </c>
      <c r="L3" s="84">
        <v>42321</v>
      </c>
      <c r="M3" s="9" t="s">
        <v>16</v>
      </c>
      <c r="N3" s="19">
        <f>W_Steps!J18</f>
        <v>1</v>
      </c>
      <c r="O3" s="9" t="s">
        <v>19</v>
      </c>
      <c r="P3" s="17" t="str">
        <f t="shared" si="0"/>
        <v>H</v>
      </c>
      <c r="Q3" s="17">
        <f t="shared" si="1"/>
        <v>2427101080</v>
      </c>
      <c r="S3" s="31"/>
      <c r="T3" s="31"/>
    </row>
    <row r="4" spans="1:20" s="17" customFormat="1" hidden="1" x14ac:dyDescent="0.25">
      <c r="A4" s="9" t="s">
        <v>14</v>
      </c>
      <c r="B4" s="50">
        <v>2427101085</v>
      </c>
      <c r="C4" s="50" t="s">
        <v>7</v>
      </c>
      <c r="D4" s="50" t="s">
        <v>114</v>
      </c>
      <c r="E4" s="74">
        <v>42107</v>
      </c>
      <c r="F4" s="76">
        <v>42107</v>
      </c>
      <c r="G4" s="18">
        <v>42107</v>
      </c>
      <c r="H4" s="18"/>
      <c r="I4" s="77">
        <v>42185</v>
      </c>
      <c r="J4" s="77">
        <v>42185</v>
      </c>
      <c r="K4" s="121">
        <v>42263</v>
      </c>
      <c r="L4" s="80"/>
      <c r="M4" s="9" t="s">
        <v>16</v>
      </c>
      <c r="N4" s="19">
        <f>W_Steps!J19</f>
        <v>1</v>
      </c>
      <c r="O4" s="9" t="s">
        <v>18</v>
      </c>
      <c r="P4" s="17" t="str">
        <f t="shared" si="0"/>
        <v>S</v>
      </c>
      <c r="Q4" s="17">
        <f t="shared" si="1"/>
        <v>2427101085</v>
      </c>
      <c r="S4" s="31"/>
      <c r="T4" s="31"/>
    </row>
    <row r="5" spans="1:20" hidden="1" x14ac:dyDescent="0.25">
      <c r="A5" s="1" t="s">
        <v>14</v>
      </c>
      <c r="B5" s="50">
        <v>2427101090</v>
      </c>
      <c r="C5" s="50" t="s">
        <v>9</v>
      </c>
      <c r="D5" s="78" t="s">
        <v>115</v>
      </c>
      <c r="E5" s="74">
        <v>42244</v>
      </c>
      <c r="F5" s="76">
        <v>42244</v>
      </c>
      <c r="G5" s="2"/>
      <c r="H5" s="2"/>
      <c r="I5" s="77">
        <v>42250</v>
      </c>
      <c r="J5" s="77">
        <v>42250</v>
      </c>
      <c r="K5" s="120">
        <v>42321</v>
      </c>
      <c r="L5" s="84">
        <v>42321</v>
      </c>
      <c r="M5" s="1" t="s">
        <v>16</v>
      </c>
      <c r="N5" s="10">
        <f>W_Steps!J26</f>
        <v>1</v>
      </c>
      <c r="O5" s="1" t="s">
        <v>18</v>
      </c>
      <c r="P5" t="str">
        <f t="shared" si="0"/>
        <v>H</v>
      </c>
      <c r="Q5">
        <f t="shared" si="1"/>
        <v>2427101090</v>
      </c>
      <c r="S5" s="31"/>
      <c r="T5" s="31"/>
    </row>
    <row r="6" spans="1:20" hidden="1" x14ac:dyDescent="0.25">
      <c r="A6" s="1" t="s">
        <v>14</v>
      </c>
      <c r="B6" s="50">
        <v>2427101095</v>
      </c>
      <c r="C6" s="50" t="s">
        <v>9</v>
      </c>
      <c r="D6" s="50" t="s">
        <v>116</v>
      </c>
      <c r="E6" s="74">
        <v>42107</v>
      </c>
      <c r="F6" s="76">
        <v>42107</v>
      </c>
      <c r="G6" s="2">
        <v>42107</v>
      </c>
      <c r="H6" s="2"/>
      <c r="I6" s="77">
        <v>42216</v>
      </c>
      <c r="J6" s="77">
        <v>42216</v>
      </c>
      <c r="K6" s="120"/>
      <c r="L6" s="20">
        <v>42246</v>
      </c>
      <c r="M6" s="1" t="s">
        <v>16</v>
      </c>
      <c r="N6" s="10">
        <f>W_Steps!J27</f>
        <v>1</v>
      </c>
      <c r="O6" s="1" t="s">
        <v>20</v>
      </c>
      <c r="P6" t="str">
        <f t="shared" si="0"/>
        <v>H</v>
      </c>
      <c r="Q6">
        <f t="shared" si="1"/>
        <v>2427101095</v>
      </c>
      <c r="S6" s="31"/>
      <c r="T6" s="31"/>
    </row>
    <row r="7" spans="1:20" s="17" customFormat="1" hidden="1" x14ac:dyDescent="0.25">
      <c r="A7" s="9" t="s">
        <v>14</v>
      </c>
      <c r="B7" s="50">
        <v>2427101100</v>
      </c>
      <c r="C7" s="50" t="s">
        <v>9</v>
      </c>
      <c r="D7" s="50" t="s">
        <v>117</v>
      </c>
      <c r="E7" s="74">
        <v>42107</v>
      </c>
      <c r="F7" s="76">
        <v>42107</v>
      </c>
      <c r="G7" s="18">
        <v>42107</v>
      </c>
      <c r="H7" s="18"/>
      <c r="I7" s="77">
        <v>42219</v>
      </c>
      <c r="J7" s="77">
        <v>42219</v>
      </c>
      <c r="K7" s="121"/>
      <c r="L7" s="20">
        <v>42246</v>
      </c>
      <c r="M7" s="9" t="s">
        <v>16</v>
      </c>
      <c r="N7" s="19">
        <f>W_Steps!J28</f>
        <v>1</v>
      </c>
      <c r="O7" s="9" t="s">
        <v>17</v>
      </c>
      <c r="P7" s="17" t="str">
        <f t="shared" si="0"/>
        <v>H</v>
      </c>
      <c r="Q7" s="17">
        <f t="shared" si="1"/>
        <v>2427101100</v>
      </c>
      <c r="S7" s="31"/>
      <c r="T7" s="31"/>
    </row>
    <row r="8" spans="1:20" s="17" customFormat="1" hidden="1" x14ac:dyDescent="0.25">
      <c r="A8" s="9" t="s">
        <v>14</v>
      </c>
      <c r="B8" s="9">
        <v>2427101105</v>
      </c>
      <c r="C8" s="9" t="s">
        <v>9</v>
      </c>
      <c r="D8" s="9" t="s">
        <v>118</v>
      </c>
      <c r="E8" s="74">
        <v>42251</v>
      </c>
      <c r="F8" s="76">
        <v>42251</v>
      </c>
      <c r="G8" s="18"/>
      <c r="H8" s="18"/>
      <c r="I8" s="77">
        <v>42264</v>
      </c>
      <c r="J8" s="77">
        <v>42264</v>
      </c>
      <c r="K8" s="121"/>
      <c r="L8" s="20"/>
      <c r="M8" s="9" t="s">
        <v>16</v>
      </c>
      <c r="N8" s="19">
        <f>W_Steps!J29</f>
        <v>1</v>
      </c>
      <c r="O8" s="9" t="s">
        <v>17</v>
      </c>
      <c r="P8" s="17" t="str">
        <f t="shared" si="0"/>
        <v>H</v>
      </c>
      <c r="Q8" s="17">
        <f t="shared" si="1"/>
        <v>2427101105</v>
      </c>
      <c r="S8" s="31"/>
      <c r="T8" s="31"/>
    </row>
    <row r="9" spans="1:20" hidden="1" x14ac:dyDescent="0.25">
      <c r="A9" s="1" t="s">
        <v>14</v>
      </c>
      <c r="B9" s="1">
        <v>2427101110</v>
      </c>
      <c r="C9" s="1" t="s">
        <v>9</v>
      </c>
      <c r="D9" s="1" t="s">
        <v>119</v>
      </c>
      <c r="E9" s="74">
        <v>42265</v>
      </c>
      <c r="F9" s="76">
        <v>42265</v>
      </c>
      <c r="G9" s="2"/>
      <c r="H9" s="2"/>
      <c r="I9" s="77">
        <v>42265</v>
      </c>
      <c r="J9" s="77">
        <v>42265</v>
      </c>
      <c r="K9" s="120"/>
      <c r="L9" s="21"/>
      <c r="M9" s="1" t="s">
        <v>16</v>
      </c>
      <c r="N9" s="10">
        <f>W_Steps!J30</f>
        <v>1</v>
      </c>
      <c r="O9" s="1" t="s">
        <v>17</v>
      </c>
      <c r="P9" t="str">
        <f t="shared" si="0"/>
        <v>H</v>
      </c>
      <c r="Q9">
        <f t="shared" si="1"/>
        <v>2427101110</v>
      </c>
      <c r="S9" s="31"/>
      <c r="T9" s="31"/>
    </row>
    <row r="10" spans="1:20" x14ac:dyDescent="0.25">
      <c r="A10" s="1" t="s">
        <v>14</v>
      </c>
      <c r="B10" s="1">
        <v>2427101120</v>
      </c>
      <c r="C10" s="50" t="s">
        <v>7</v>
      </c>
      <c r="D10" s="50" t="s">
        <v>120</v>
      </c>
      <c r="E10" s="74">
        <v>42234</v>
      </c>
      <c r="F10" s="76">
        <v>42234</v>
      </c>
      <c r="G10" s="2"/>
      <c r="H10" s="2"/>
      <c r="I10" s="77">
        <v>42261</v>
      </c>
      <c r="J10" s="77">
        <v>42261</v>
      </c>
      <c r="K10" s="120">
        <v>42475</v>
      </c>
      <c r="L10" s="104">
        <v>42488</v>
      </c>
      <c r="M10" s="1" t="s">
        <v>16</v>
      </c>
      <c r="N10" s="10">
        <f>W_Steps!J31</f>
        <v>1</v>
      </c>
      <c r="O10" s="1" t="s">
        <v>17</v>
      </c>
      <c r="P10" t="str">
        <f t="shared" si="0"/>
        <v>S</v>
      </c>
      <c r="Q10">
        <f t="shared" si="1"/>
        <v>2427101120</v>
      </c>
      <c r="S10" s="31"/>
      <c r="T10" s="31"/>
    </row>
    <row r="11" spans="1:20" hidden="1" x14ac:dyDescent="0.25">
      <c r="A11" s="1" t="s">
        <v>14</v>
      </c>
      <c r="B11" s="1">
        <v>2427101125</v>
      </c>
      <c r="C11" s="1" t="s">
        <v>9</v>
      </c>
      <c r="D11" s="50" t="s">
        <v>11</v>
      </c>
      <c r="E11" s="74">
        <v>42262</v>
      </c>
      <c r="F11" s="76">
        <v>42262</v>
      </c>
      <c r="G11" s="2"/>
      <c r="H11" s="2"/>
      <c r="I11" s="77">
        <v>42262</v>
      </c>
      <c r="J11" s="77">
        <v>42262</v>
      </c>
      <c r="K11" s="87">
        <v>42333</v>
      </c>
      <c r="L11" s="105">
        <v>42338</v>
      </c>
      <c r="M11" s="1" t="s">
        <v>16</v>
      </c>
      <c r="N11" s="10">
        <f>W_Steps!J38</f>
        <v>1</v>
      </c>
      <c r="O11" s="1" t="s">
        <v>17</v>
      </c>
      <c r="P11" t="str">
        <f t="shared" si="0"/>
        <v>H</v>
      </c>
      <c r="Q11">
        <f t="shared" si="1"/>
        <v>2427101125</v>
      </c>
      <c r="S11" s="31"/>
      <c r="T11" s="31"/>
    </row>
    <row r="12" spans="1:20" hidden="1" x14ac:dyDescent="0.25">
      <c r="A12" s="1" t="s">
        <v>14</v>
      </c>
      <c r="B12" s="1">
        <v>2427101130</v>
      </c>
      <c r="C12" s="50" t="s">
        <v>7</v>
      </c>
      <c r="D12" s="50" t="s">
        <v>121</v>
      </c>
      <c r="E12" s="74">
        <v>42172</v>
      </c>
      <c r="F12" s="76">
        <v>42172</v>
      </c>
      <c r="G12" s="2"/>
      <c r="H12" s="2"/>
      <c r="I12" s="77">
        <v>42184</v>
      </c>
      <c r="J12" s="77">
        <v>42184</v>
      </c>
      <c r="K12" s="2"/>
      <c r="L12" s="106"/>
      <c r="M12" s="1" t="s">
        <v>16</v>
      </c>
      <c r="N12" s="10">
        <f>W_Steps!J39</f>
        <v>1</v>
      </c>
      <c r="O12" s="1" t="s">
        <v>17</v>
      </c>
      <c r="P12" t="str">
        <f t="shared" si="0"/>
        <v>S</v>
      </c>
      <c r="Q12">
        <f t="shared" si="1"/>
        <v>2427101130</v>
      </c>
      <c r="S12" s="31"/>
      <c r="T12" s="31"/>
    </row>
    <row r="13" spans="1:20" x14ac:dyDescent="0.25">
      <c r="A13" s="1" t="s">
        <v>14</v>
      </c>
      <c r="B13" s="1">
        <v>2427101135</v>
      </c>
      <c r="C13" s="1" t="s">
        <v>7</v>
      </c>
      <c r="D13" s="50" t="s">
        <v>12</v>
      </c>
      <c r="E13" s="74">
        <v>42251</v>
      </c>
      <c r="F13" s="76">
        <v>42251</v>
      </c>
      <c r="G13" s="2"/>
      <c r="H13" s="2"/>
      <c r="I13" s="77">
        <v>42272</v>
      </c>
      <c r="J13" s="77">
        <v>42272</v>
      </c>
      <c r="K13" s="2">
        <v>42470</v>
      </c>
      <c r="L13" s="104">
        <v>42488</v>
      </c>
      <c r="M13" s="1" t="s">
        <v>16</v>
      </c>
      <c r="N13" s="10">
        <f>W_Steps!J46</f>
        <v>0.99900000000000011</v>
      </c>
      <c r="O13" s="1" t="s">
        <v>25</v>
      </c>
      <c r="P13" t="str">
        <f t="shared" si="0"/>
        <v>S</v>
      </c>
      <c r="Q13">
        <f t="shared" si="1"/>
        <v>2427101135</v>
      </c>
      <c r="S13" s="31"/>
      <c r="T13" s="31"/>
    </row>
    <row r="14" spans="1:20" x14ac:dyDescent="0.25">
      <c r="A14" s="1" t="s">
        <v>14</v>
      </c>
      <c r="B14" s="1">
        <v>2427101140</v>
      </c>
      <c r="C14" s="1" t="s">
        <v>7</v>
      </c>
      <c r="D14" s="50" t="s">
        <v>21</v>
      </c>
      <c r="E14" s="74">
        <v>42275</v>
      </c>
      <c r="F14" s="76">
        <v>42275</v>
      </c>
      <c r="G14" s="2"/>
      <c r="H14" s="2"/>
      <c r="I14" s="77">
        <v>42286</v>
      </c>
      <c r="J14" s="77">
        <v>42286</v>
      </c>
      <c r="K14" s="2">
        <v>42476</v>
      </c>
      <c r="L14" s="105">
        <v>42488</v>
      </c>
      <c r="M14" s="1" t="s">
        <v>16</v>
      </c>
      <c r="N14" s="22">
        <f>W_Steps!J50</f>
        <v>1</v>
      </c>
      <c r="O14" s="1" t="s">
        <v>25</v>
      </c>
      <c r="P14" t="str">
        <f t="shared" si="0"/>
        <v>S</v>
      </c>
      <c r="Q14">
        <f t="shared" si="1"/>
        <v>2427101140</v>
      </c>
      <c r="S14" s="31"/>
      <c r="T14" s="31"/>
    </row>
    <row r="15" spans="1:20" x14ac:dyDescent="0.25">
      <c r="A15" s="1" t="s">
        <v>14</v>
      </c>
      <c r="B15" s="1">
        <v>2427101145</v>
      </c>
      <c r="C15" s="1" t="s">
        <v>9</v>
      </c>
      <c r="D15" s="50" t="s">
        <v>22</v>
      </c>
      <c r="E15" s="74">
        <v>42251</v>
      </c>
      <c r="F15" s="76">
        <v>42251</v>
      </c>
      <c r="G15" s="2"/>
      <c r="H15" s="2"/>
      <c r="I15" s="77">
        <v>42265</v>
      </c>
      <c r="J15" s="77">
        <v>42265</v>
      </c>
      <c r="K15" s="2">
        <v>42475</v>
      </c>
      <c r="L15" s="105">
        <v>42475</v>
      </c>
      <c r="M15" s="1" t="s">
        <v>16</v>
      </c>
      <c r="N15" s="10">
        <f>W_Steps!J56</f>
        <v>1</v>
      </c>
      <c r="O15" s="1" t="s">
        <v>27</v>
      </c>
      <c r="P15" t="str">
        <f t="shared" si="0"/>
        <v>H</v>
      </c>
      <c r="Q15">
        <f t="shared" si="1"/>
        <v>2427101145</v>
      </c>
      <c r="S15" s="31"/>
      <c r="T15" s="31"/>
    </row>
    <row r="16" spans="1:20" x14ac:dyDescent="0.25">
      <c r="A16" s="1" t="s">
        <v>14</v>
      </c>
      <c r="B16" s="1">
        <v>2427101150</v>
      </c>
      <c r="C16" s="1" t="s">
        <v>7</v>
      </c>
      <c r="D16" s="50" t="s">
        <v>122</v>
      </c>
      <c r="E16" s="74">
        <v>42296</v>
      </c>
      <c r="F16" s="76">
        <v>42296</v>
      </c>
      <c r="G16" s="2"/>
      <c r="H16" s="2"/>
      <c r="I16" s="77">
        <v>42306</v>
      </c>
      <c r="J16" s="77">
        <v>42306</v>
      </c>
      <c r="K16" s="2">
        <v>42480</v>
      </c>
      <c r="L16" s="105">
        <v>42488</v>
      </c>
      <c r="M16" s="1" t="s">
        <v>16</v>
      </c>
      <c r="N16" s="10">
        <f>W_Steps!J60</f>
        <v>1</v>
      </c>
      <c r="O16" s="1" t="s">
        <v>28</v>
      </c>
      <c r="P16" t="str">
        <f t="shared" si="0"/>
        <v>S</v>
      </c>
      <c r="Q16">
        <f t="shared" si="1"/>
        <v>2427101150</v>
      </c>
      <c r="S16" s="31"/>
      <c r="T16" s="31"/>
    </row>
    <row r="17" spans="1:20" s="72" customFormat="1" x14ac:dyDescent="0.25">
      <c r="A17" s="50" t="s">
        <v>14</v>
      </c>
      <c r="B17" s="50">
        <v>2427101155</v>
      </c>
      <c r="C17" s="50" t="s">
        <v>7</v>
      </c>
      <c r="D17" s="50" t="s">
        <v>23</v>
      </c>
      <c r="E17" s="92">
        <v>42275</v>
      </c>
      <c r="F17" s="92">
        <v>42275</v>
      </c>
      <c r="G17" s="18"/>
      <c r="H17" s="18"/>
      <c r="I17" s="92">
        <v>42293</v>
      </c>
      <c r="J17" s="92">
        <v>42293</v>
      </c>
      <c r="K17" s="121">
        <v>42426</v>
      </c>
      <c r="L17" s="100"/>
      <c r="M17" s="50" t="s">
        <v>16</v>
      </c>
      <c r="N17" s="93">
        <f>W_Steps!J72</f>
        <v>1</v>
      </c>
      <c r="O17" s="50" t="s">
        <v>29</v>
      </c>
      <c r="P17" s="72" t="str">
        <f t="shared" si="0"/>
        <v>S</v>
      </c>
      <c r="Q17" s="72">
        <f t="shared" si="1"/>
        <v>2427101155</v>
      </c>
      <c r="S17" s="94"/>
      <c r="T17" s="94"/>
    </row>
    <row r="18" spans="1:20" x14ac:dyDescent="0.25">
      <c r="A18" s="1" t="s">
        <v>14</v>
      </c>
      <c r="B18" s="1">
        <v>2427101160</v>
      </c>
      <c r="C18" s="1" t="s">
        <v>9</v>
      </c>
      <c r="D18" s="50" t="s">
        <v>24</v>
      </c>
      <c r="E18" s="74">
        <v>42307</v>
      </c>
      <c r="F18" s="76">
        <v>42307</v>
      </c>
      <c r="G18" s="2"/>
      <c r="H18" s="2"/>
      <c r="I18" s="77">
        <v>42313</v>
      </c>
      <c r="J18" s="77">
        <v>42313</v>
      </c>
      <c r="K18" s="2"/>
      <c r="L18" s="104">
        <v>42704</v>
      </c>
      <c r="M18" s="1" t="s">
        <v>16</v>
      </c>
      <c r="N18" s="22">
        <f>W_Steps!J78</f>
        <v>0</v>
      </c>
      <c r="O18" s="1" t="s">
        <v>31</v>
      </c>
      <c r="P18" t="str">
        <f t="shared" si="0"/>
        <v>H</v>
      </c>
      <c r="Q18">
        <f t="shared" si="1"/>
        <v>2427101160</v>
      </c>
      <c r="S18" s="31"/>
      <c r="T18" s="31"/>
    </row>
    <row r="19" spans="1:20" hidden="1" x14ac:dyDescent="0.25">
      <c r="A19" s="1" t="s">
        <v>14</v>
      </c>
      <c r="B19" s="1">
        <v>2427101165</v>
      </c>
      <c r="C19" s="1" t="s">
        <v>9</v>
      </c>
      <c r="D19" s="50" t="s">
        <v>123</v>
      </c>
      <c r="E19" s="74">
        <v>42268</v>
      </c>
      <c r="F19" s="76">
        <v>42268</v>
      </c>
      <c r="G19" s="2"/>
      <c r="H19" s="2"/>
      <c r="I19" s="77">
        <v>42272</v>
      </c>
      <c r="J19" s="77">
        <v>42272</v>
      </c>
      <c r="K19" s="87">
        <v>42292</v>
      </c>
      <c r="L19" s="101"/>
      <c r="M19" s="1" t="s">
        <v>16</v>
      </c>
      <c r="N19" s="22">
        <f>W_Steps!J79</f>
        <v>1</v>
      </c>
      <c r="O19" s="1" t="s">
        <v>31</v>
      </c>
      <c r="P19" t="str">
        <f t="shared" si="0"/>
        <v>H</v>
      </c>
      <c r="Q19">
        <f t="shared" si="1"/>
        <v>2427101165</v>
      </c>
      <c r="S19" s="31"/>
      <c r="T19" s="31"/>
    </row>
    <row r="20" spans="1:20" hidden="1" x14ac:dyDescent="0.25">
      <c r="A20" s="1" t="s">
        <v>14</v>
      </c>
      <c r="B20" s="1">
        <v>2427101170</v>
      </c>
      <c r="C20" s="1" t="s">
        <v>9</v>
      </c>
      <c r="D20" s="50" t="s">
        <v>124</v>
      </c>
      <c r="E20" s="74">
        <v>42275</v>
      </c>
      <c r="F20" s="76">
        <v>42275</v>
      </c>
      <c r="G20" s="2"/>
      <c r="H20" s="2"/>
      <c r="I20" s="77">
        <v>42293</v>
      </c>
      <c r="J20" s="77">
        <v>42293</v>
      </c>
      <c r="K20" s="87">
        <v>42307</v>
      </c>
      <c r="L20" s="99"/>
      <c r="M20" s="1" t="s">
        <v>16</v>
      </c>
      <c r="N20" s="22">
        <f>W_Steps!J80</f>
        <v>1</v>
      </c>
      <c r="O20" s="1" t="s">
        <v>31</v>
      </c>
      <c r="P20" t="str">
        <f t="shared" si="0"/>
        <v>H</v>
      </c>
      <c r="Q20">
        <f t="shared" si="1"/>
        <v>2427101170</v>
      </c>
      <c r="S20" s="31"/>
      <c r="T20" s="31"/>
    </row>
    <row r="21" spans="1:20" hidden="1" x14ac:dyDescent="0.25">
      <c r="A21" s="1" t="s">
        <v>14</v>
      </c>
      <c r="B21" s="50">
        <v>2427101175</v>
      </c>
      <c r="C21" s="50" t="s">
        <v>9</v>
      </c>
      <c r="D21" s="50" t="s">
        <v>125</v>
      </c>
      <c r="E21" s="74">
        <v>42290</v>
      </c>
      <c r="F21" s="76">
        <v>42290</v>
      </c>
      <c r="G21" s="2">
        <v>42209</v>
      </c>
      <c r="H21" s="2"/>
      <c r="I21" s="77">
        <v>42296</v>
      </c>
      <c r="J21" s="77">
        <v>42296</v>
      </c>
      <c r="K21" s="91">
        <v>42318</v>
      </c>
      <c r="L21" s="99"/>
      <c r="M21" s="1" t="s">
        <v>16</v>
      </c>
      <c r="N21" s="22">
        <f>W_Steps!J81</f>
        <v>1</v>
      </c>
      <c r="O21" s="1" t="s">
        <v>33</v>
      </c>
      <c r="P21" t="str">
        <f t="shared" si="0"/>
        <v>H</v>
      </c>
      <c r="Q21">
        <f t="shared" si="1"/>
        <v>2427101175</v>
      </c>
      <c r="S21" s="31"/>
      <c r="T21" s="31"/>
    </row>
    <row r="22" spans="1:20" x14ac:dyDescent="0.25">
      <c r="A22" s="1" t="s">
        <v>14</v>
      </c>
      <c r="B22" s="50">
        <v>2427101180</v>
      </c>
      <c r="C22" s="50" t="s">
        <v>7</v>
      </c>
      <c r="D22" s="50" t="s">
        <v>126</v>
      </c>
      <c r="E22" s="74">
        <v>42297</v>
      </c>
      <c r="F22" s="76">
        <v>42297</v>
      </c>
      <c r="G22" s="2">
        <v>42209</v>
      </c>
      <c r="H22" s="2"/>
      <c r="I22" s="77">
        <v>42317</v>
      </c>
      <c r="J22" s="77">
        <v>42317</v>
      </c>
      <c r="K22" s="2">
        <v>42449</v>
      </c>
      <c r="L22" s="86">
        <v>42475</v>
      </c>
      <c r="M22" s="1" t="s">
        <v>16</v>
      </c>
      <c r="N22" s="22">
        <f>W_Steps!J82</f>
        <v>1.000470588235294</v>
      </c>
      <c r="O22" s="1" t="s">
        <v>33</v>
      </c>
      <c r="P22" t="str">
        <f t="shared" si="0"/>
        <v>S</v>
      </c>
      <c r="Q22">
        <f t="shared" si="1"/>
        <v>2427101180</v>
      </c>
      <c r="S22" s="31"/>
      <c r="T22" s="31"/>
    </row>
    <row r="23" spans="1:20" x14ac:dyDescent="0.25">
      <c r="A23" s="1" t="s">
        <v>14</v>
      </c>
      <c r="B23" s="1">
        <v>2427101190</v>
      </c>
      <c r="C23" s="1" t="s">
        <v>15</v>
      </c>
      <c r="D23" s="50" t="s">
        <v>127</v>
      </c>
      <c r="E23" s="74">
        <v>42376</v>
      </c>
      <c r="F23" s="76">
        <v>42376</v>
      </c>
      <c r="G23" s="2"/>
      <c r="H23" s="2"/>
      <c r="I23" s="77">
        <v>42390</v>
      </c>
      <c r="J23" s="77">
        <v>42390</v>
      </c>
      <c r="K23" s="120">
        <v>42405</v>
      </c>
      <c r="L23" s="86"/>
      <c r="M23" s="1" t="s">
        <v>16</v>
      </c>
      <c r="N23" s="22">
        <f>W_Steps!J93</f>
        <v>1</v>
      </c>
      <c r="O23" s="1" t="s">
        <v>35</v>
      </c>
      <c r="P23" t="str">
        <f t="shared" si="0"/>
        <v>D</v>
      </c>
      <c r="Q23">
        <f t="shared" si="1"/>
        <v>2427101190</v>
      </c>
      <c r="S23" s="31"/>
      <c r="T23" s="31"/>
    </row>
    <row r="24" spans="1:20" x14ac:dyDescent="0.25">
      <c r="A24" s="1" t="s">
        <v>14</v>
      </c>
      <c r="B24" s="1">
        <v>2427101195</v>
      </c>
      <c r="C24" s="1" t="s">
        <v>9</v>
      </c>
      <c r="D24" s="50" t="s">
        <v>128</v>
      </c>
      <c r="E24" s="74">
        <v>42353</v>
      </c>
      <c r="F24" s="76">
        <v>42353</v>
      </c>
      <c r="G24" s="2"/>
      <c r="H24" s="2"/>
      <c r="I24" s="77">
        <v>42375</v>
      </c>
      <c r="J24" s="77">
        <v>42375</v>
      </c>
      <c r="K24" s="120">
        <v>42405</v>
      </c>
      <c r="L24" s="85"/>
      <c r="M24" s="1" t="s">
        <v>16</v>
      </c>
      <c r="N24" s="22">
        <f>W_Steps!J94</f>
        <v>1</v>
      </c>
      <c r="O24" s="1" t="s">
        <v>33</v>
      </c>
      <c r="P24" t="str">
        <f t="shared" si="0"/>
        <v>H</v>
      </c>
      <c r="Q24">
        <f t="shared" si="1"/>
        <v>2427101195</v>
      </c>
      <c r="S24" s="31"/>
      <c r="T24" s="31"/>
    </row>
    <row r="25" spans="1:20" x14ac:dyDescent="0.25">
      <c r="A25" s="1" t="s">
        <v>14</v>
      </c>
      <c r="B25" s="1">
        <v>2427101200</v>
      </c>
      <c r="C25" s="1" t="s">
        <v>7</v>
      </c>
      <c r="D25" s="50" t="s">
        <v>26</v>
      </c>
      <c r="E25" s="74">
        <v>42277</v>
      </c>
      <c r="F25" s="76">
        <v>42277</v>
      </c>
      <c r="G25" s="2"/>
      <c r="H25" s="2"/>
      <c r="I25" s="77">
        <v>42404</v>
      </c>
      <c r="J25" s="77">
        <v>42404</v>
      </c>
      <c r="K25" s="2"/>
      <c r="L25" s="105">
        <v>42704</v>
      </c>
      <c r="M25" s="1" t="s">
        <v>16</v>
      </c>
      <c r="N25" s="22">
        <f>W_Steps!J95</f>
        <v>0.82500000000000029</v>
      </c>
      <c r="O25" s="1" t="s">
        <v>33</v>
      </c>
      <c r="P25" t="str">
        <f t="shared" si="0"/>
        <v>S</v>
      </c>
      <c r="Q25">
        <f t="shared" si="1"/>
        <v>2427101200</v>
      </c>
      <c r="S25" s="31"/>
      <c r="T25" s="31"/>
    </row>
    <row r="26" spans="1:20" x14ac:dyDescent="0.25">
      <c r="A26" s="1" t="s">
        <v>14</v>
      </c>
      <c r="B26" s="1">
        <v>2427101210</v>
      </c>
      <c r="C26" s="1" t="s">
        <v>9</v>
      </c>
      <c r="D26" s="50" t="s">
        <v>13</v>
      </c>
      <c r="E26" s="74">
        <v>42381</v>
      </c>
      <c r="F26" s="76">
        <v>42381</v>
      </c>
      <c r="G26" s="2"/>
      <c r="H26" s="2"/>
      <c r="I26" s="77">
        <v>42395</v>
      </c>
      <c r="J26" s="77">
        <v>42395</v>
      </c>
      <c r="K26" s="120">
        <v>42457</v>
      </c>
      <c r="L26" s="85">
        <v>42457</v>
      </c>
      <c r="M26" s="1" t="s">
        <v>16</v>
      </c>
      <c r="N26" s="22">
        <f>W_Steps!J124</f>
        <v>1</v>
      </c>
      <c r="O26" s="1" t="s">
        <v>33</v>
      </c>
      <c r="P26" t="str">
        <f t="shared" si="0"/>
        <v>H</v>
      </c>
      <c r="Q26">
        <f t="shared" si="1"/>
        <v>2427101210</v>
      </c>
      <c r="S26" s="31"/>
      <c r="T26" s="31"/>
    </row>
    <row r="27" spans="1:20" x14ac:dyDescent="0.25">
      <c r="A27" s="1" t="s">
        <v>14</v>
      </c>
      <c r="B27" s="1">
        <v>2427101215</v>
      </c>
      <c r="C27" s="1" t="s">
        <v>7</v>
      </c>
      <c r="D27" s="50" t="s">
        <v>30</v>
      </c>
      <c r="E27" s="74">
        <v>42405</v>
      </c>
      <c r="F27" s="76">
        <v>42405</v>
      </c>
      <c r="G27" s="2"/>
      <c r="H27" s="2"/>
      <c r="I27" s="77">
        <v>42474</v>
      </c>
      <c r="J27" s="77">
        <v>42474</v>
      </c>
      <c r="K27" s="2"/>
      <c r="L27" s="104">
        <v>42704</v>
      </c>
      <c r="M27" s="1" t="s">
        <v>16</v>
      </c>
      <c r="N27" s="22">
        <f>W_Steps!J125</f>
        <v>0</v>
      </c>
      <c r="O27" s="1" t="s">
        <v>33</v>
      </c>
      <c r="P27" t="str">
        <f t="shared" si="0"/>
        <v>S</v>
      </c>
      <c r="Q27">
        <f t="shared" si="1"/>
        <v>2427101215</v>
      </c>
      <c r="S27" s="31"/>
      <c r="T27" s="31"/>
    </row>
    <row r="28" spans="1:20" x14ac:dyDescent="0.25">
      <c r="A28" s="1" t="s">
        <v>14</v>
      </c>
      <c r="B28" s="1">
        <v>2427101220</v>
      </c>
      <c r="C28" s="1" t="s">
        <v>7</v>
      </c>
      <c r="D28" s="50" t="s">
        <v>32</v>
      </c>
      <c r="E28" s="74">
        <v>42396</v>
      </c>
      <c r="F28" s="76">
        <v>42396</v>
      </c>
      <c r="G28" s="2"/>
      <c r="H28" s="2"/>
      <c r="I28" s="77">
        <v>42416</v>
      </c>
      <c r="J28" s="77">
        <v>42416</v>
      </c>
      <c r="K28" s="2"/>
      <c r="L28" s="104">
        <v>42734</v>
      </c>
      <c r="M28" s="1" t="s">
        <v>16</v>
      </c>
      <c r="N28" s="22">
        <f>W_Steps!J133</f>
        <v>0.1</v>
      </c>
      <c r="O28" s="1" t="s">
        <v>33</v>
      </c>
      <c r="P28" t="str">
        <f t="shared" si="0"/>
        <v>S</v>
      </c>
      <c r="Q28">
        <f t="shared" si="1"/>
        <v>2427101220</v>
      </c>
      <c r="S28" s="31"/>
      <c r="T28" s="31"/>
    </row>
    <row r="29" spans="1:20" x14ac:dyDescent="0.25">
      <c r="A29" s="1" t="s">
        <v>14</v>
      </c>
      <c r="B29" s="1">
        <v>2427101225</v>
      </c>
      <c r="C29" s="1" t="s">
        <v>7</v>
      </c>
      <c r="D29" s="50" t="s">
        <v>129</v>
      </c>
      <c r="E29" s="74">
        <v>42417</v>
      </c>
      <c r="F29" s="76">
        <v>42417</v>
      </c>
      <c r="G29" s="2"/>
      <c r="H29" s="2"/>
      <c r="I29" s="77">
        <v>42433</v>
      </c>
      <c r="J29" s="77">
        <v>42433</v>
      </c>
      <c r="K29" s="2"/>
      <c r="L29" s="104">
        <v>42704</v>
      </c>
      <c r="M29" s="1" t="s">
        <v>16</v>
      </c>
      <c r="N29" s="10">
        <f>W_Steps!J148</f>
        <v>0.92499999999999993</v>
      </c>
      <c r="O29" s="1" t="s">
        <v>33</v>
      </c>
      <c r="P29" t="str">
        <f t="shared" si="0"/>
        <v>S</v>
      </c>
      <c r="Q29">
        <f t="shared" si="1"/>
        <v>2427101225</v>
      </c>
      <c r="S29" s="31"/>
      <c r="T29" s="31"/>
    </row>
    <row r="30" spans="1:20" x14ac:dyDescent="0.25">
      <c r="A30" s="1" t="s">
        <v>14</v>
      </c>
      <c r="B30" s="1">
        <v>2427101230</v>
      </c>
      <c r="C30" s="1" t="s">
        <v>7</v>
      </c>
      <c r="D30" s="50" t="s">
        <v>130</v>
      </c>
      <c r="E30" s="74">
        <v>42318</v>
      </c>
      <c r="F30" s="76">
        <v>42318</v>
      </c>
      <c r="G30" s="2"/>
      <c r="H30" s="2"/>
      <c r="I30" s="77">
        <v>42373</v>
      </c>
      <c r="J30" s="77">
        <v>42373</v>
      </c>
      <c r="K30" s="2"/>
      <c r="L30" s="104">
        <v>42689</v>
      </c>
      <c r="M30" s="1" t="s">
        <v>16</v>
      </c>
      <c r="N30" s="22">
        <f>W_Steps!J163</f>
        <v>0.99000000000000066</v>
      </c>
      <c r="O30" s="1" t="s">
        <v>33</v>
      </c>
      <c r="P30" t="str">
        <f t="shared" si="0"/>
        <v>S</v>
      </c>
      <c r="Q30">
        <f t="shared" si="1"/>
        <v>2427101230</v>
      </c>
      <c r="S30" s="31"/>
      <c r="T30" s="31"/>
    </row>
    <row r="31" spans="1:20" x14ac:dyDescent="0.25">
      <c r="A31" s="1" t="s">
        <v>14</v>
      </c>
      <c r="B31" s="1">
        <v>2427101235</v>
      </c>
      <c r="C31" s="1" t="s">
        <v>7</v>
      </c>
      <c r="D31" s="50" t="s">
        <v>34</v>
      </c>
      <c r="E31" s="74">
        <v>42374</v>
      </c>
      <c r="F31" s="76">
        <v>42374</v>
      </c>
      <c r="G31" s="2"/>
      <c r="H31" s="2"/>
      <c r="I31" s="77">
        <v>42408</v>
      </c>
      <c r="J31" s="77">
        <v>42408</v>
      </c>
      <c r="K31" s="120">
        <v>42397</v>
      </c>
      <c r="L31" s="97"/>
      <c r="M31" s="1" t="s">
        <v>16</v>
      </c>
      <c r="N31" s="22">
        <f>W_Steps!J198</f>
        <v>1</v>
      </c>
      <c r="O31" s="1" t="s">
        <v>40</v>
      </c>
      <c r="P31" t="str">
        <f t="shared" si="0"/>
        <v>S</v>
      </c>
      <c r="Q31">
        <f t="shared" si="1"/>
        <v>2427101235</v>
      </c>
      <c r="S31" s="31"/>
      <c r="T31" s="31"/>
    </row>
    <row r="32" spans="1:20" x14ac:dyDescent="0.25">
      <c r="A32" s="1" t="s">
        <v>14</v>
      </c>
      <c r="B32" s="1">
        <v>2427101240</v>
      </c>
      <c r="C32" s="1" t="s">
        <v>7</v>
      </c>
      <c r="D32" s="50" t="s">
        <v>36</v>
      </c>
      <c r="E32" s="74">
        <v>42314</v>
      </c>
      <c r="F32" s="76">
        <v>42314</v>
      </c>
      <c r="G32" s="2"/>
      <c r="H32" s="2"/>
      <c r="I32" s="77">
        <v>42377</v>
      </c>
      <c r="J32" s="77">
        <v>42377</v>
      </c>
      <c r="K32" s="87">
        <v>42571</v>
      </c>
      <c r="L32" s="104">
        <v>42556</v>
      </c>
      <c r="M32" s="1" t="s">
        <v>16</v>
      </c>
      <c r="N32" s="22">
        <f>W_Steps!J202</f>
        <v>1.0000000000000004</v>
      </c>
      <c r="O32" s="1" t="s">
        <v>41</v>
      </c>
      <c r="P32" t="str">
        <f t="shared" si="0"/>
        <v>S</v>
      </c>
      <c r="Q32">
        <f t="shared" si="1"/>
        <v>2427101240</v>
      </c>
      <c r="S32" s="31"/>
      <c r="T32" s="31"/>
    </row>
    <row r="33" spans="1:20" s="17" customFormat="1" x14ac:dyDescent="0.25">
      <c r="A33" s="9" t="s">
        <v>14</v>
      </c>
      <c r="B33" s="9">
        <v>2427101245</v>
      </c>
      <c r="C33" s="9" t="s">
        <v>7</v>
      </c>
      <c r="D33" s="50" t="s">
        <v>37</v>
      </c>
      <c r="E33" s="74">
        <v>42417</v>
      </c>
      <c r="F33" s="76">
        <v>42417</v>
      </c>
      <c r="G33" s="18"/>
      <c r="H33" s="18"/>
      <c r="I33" s="77">
        <v>42426</v>
      </c>
      <c r="J33" s="77">
        <v>42426</v>
      </c>
      <c r="K33" s="121">
        <v>42505</v>
      </c>
      <c r="L33" s="100">
        <v>42536</v>
      </c>
      <c r="M33" s="9" t="s">
        <v>16</v>
      </c>
      <c r="N33" s="19">
        <f>W_Steps!J228</f>
        <v>1</v>
      </c>
      <c r="O33" s="9" t="s">
        <v>42</v>
      </c>
      <c r="P33" s="17" t="str">
        <f t="shared" si="0"/>
        <v>S</v>
      </c>
      <c r="Q33" s="17">
        <f t="shared" si="1"/>
        <v>2427101245</v>
      </c>
      <c r="S33" s="31"/>
      <c r="T33" s="31"/>
    </row>
    <row r="34" spans="1:20" x14ac:dyDescent="0.25">
      <c r="A34" s="1" t="s">
        <v>14</v>
      </c>
      <c r="B34" s="1">
        <v>2427101250</v>
      </c>
      <c r="C34" s="1" t="s">
        <v>9</v>
      </c>
      <c r="D34" s="50" t="s">
        <v>38</v>
      </c>
      <c r="E34" s="74">
        <v>42263</v>
      </c>
      <c r="F34" s="76">
        <v>42263</v>
      </c>
      <c r="G34" s="2"/>
      <c r="H34" s="2"/>
      <c r="I34" s="77">
        <v>42283</v>
      </c>
      <c r="J34" s="77">
        <v>42283</v>
      </c>
      <c r="K34" s="120">
        <v>42424</v>
      </c>
      <c r="L34" s="85"/>
      <c r="M34" s="1" t="s">
        <v>16</v>
      </c>
      <c r="N34" s="10">
        <f>W_Steps!J231</f>
        <v>1</v>
      </c>
      <c r="O34" s="1" t="s">
        <v>43</v>
      </c>
      <c r="P34" t="str">
        <f t="shared" si="0"/>
        <v>H</v>
      </c>
      <c r="Q34">
        <f t="shared" si="1"/>
        <v>2427101250</v>
      </c>
      <c r="S34" s="31"/>
      <c r="T34" s="31"/>
    </row>
    <row r="35" spans="1:20" x14ac:dyDescent="0.25">
      <c r="A35" s="1" t="s">
        <v>14</v>
      </c>
      <c r="B35" s="1">
        <v>2427101255</v>
      </c>
      <c r="C35" s="1" t="s">
        <v>7</v>
      </c>
      <c r="D35" s="50" t="s">
        <v>39</v>
      </c>
      <c r="E35" s="74">
        <v>42284</v>
      </c>
      <c r="F35" s="76">
        <v>42284</v>
      </c>
      <c r="G35" s="2"/>
      <c r="H35" s="2"/>
      <c r="I35" s="77">
        <v>42311</v>
      </c>
      <c r="J35" s="77">
        <v>42311</v>
      </c>
      <c r="K35" s="123" t="s">
        <v>375</v>
      </c>
      <c r="L35" s="122">
        <v>42566</v>
      </c>
      <c r="M35" s="1" t="s">
        <v>16</v>
      </c>
      <c r="N35" s="10">
        <f>W_Steps!J232</f>
        <v>1</v>
      </c>
      <c r="O35" s="1" t="s">
        <v>43</v>
      </c>
      <c r="P35" t="str">
        <f t="shared" si="0"/>
        <v>S</v>
      </c>
      <c r="Q35">
        <f t="shared" si="1"/>
        <v>2427101255</v>
      </c>
      <c r="S35" s="31"/>
      <c r="T35" s="31"/>
    </row>
    <row r="36" spans="1:20" x14ac:dyDescent="0.25">
      <c r="A36" s="1" t="s">
        <v>14</v>
      </c>
      <c r="B36" s="1">
        <v>2427101260</v>
      </c>
      <c r="C36" s="1" t="s">
        <v>7</v>
      </c>
      <c r="D36" s="50" t="s">
        <v>131</v>
      </c>
      <c r="E36" s="74">
        <v>42409</v>
      </c>
      <c r="F36" s="76">
        <v>42409</v>
      </c>
      <c r="G36" s="2"/>
      <c r="H36" s="2"/>
      <c r="I36" s="77">
        <v>42422</v>
      </c>
      <c r="J36" s="77">
        <v>42422</v>
      </c>
      <c r="K36" s="2"/>
      <c r="L36" s="104">
        <v>42673</v>
      </c>
      <c r="M36" s="1" t="s">
        <v>16</v>
      </c>
      <c r="N36" s="10">
        <f>W_Steps!J239</f>
        <v>1</v>
      </c>
      <c r="O36" s="1" t="s">
        <v>43</v>
      </c>
      <c r="P36" t="str">
        <f t="shared" si="0"/>
        <v>S</v>
      </c>
      <c r="Q36">
        <f t="shared" si="1"/>
        <v>2427101260</v>
      </c>
      <c r="S36" s="31"/>
      <c r="T36" s="31"/>
    </row>
    <row r="37" spans="1:20" x14ac:dyDescent="0.25">
      <c r="A37" s="1" t="s">
        <v>14</v>
      </c>
      <c r="B37" s="1">
        <v>2427101265</v>
      </c>
      <c r="C37" s="1" t="s">
        <v>7</v>
      </c>
      <c r="D37" s="50" t="s">
        <v>132</v>
      </c>
      <c r="E37" s="74">
        <v>42380</v>
      </c>
      <c r="F37" s="76">
        <v>42380</v>
      </c>
      <c r="G37" s="2"/>
      <c r="H37" s="2"/>
      <c r="I37" s="77">
        <v>42401</v>
      </c>
      <c r="J37" s="77">
        <v>42401</v>
      </c>
      <c r="K37" s="2"/>
      <c r="L37" s="104">
        <v>42870</v>
      </c>
      <c r="M37" s="1" t="s">
        <v>16</v>
      </c>
      <c r="N37" s="10">
        <f>W_Steps!J250</f>
        <v>0.95000000000000018</v>
      </c>
      <c r="O37" s="1" t="s">
        <v>44</v>
      </c>
      <c r="P37" t="str">
        <f t="shared" si="0"/>
        <v>S</v>
      </c>
      <c r="Q37">
        <f t="shared" si="1"/>
        <v>2427101265</v>
      </c>
      <c r="S37" s="31"/>
      <c r="T37" s="31"/>
    </row>
    <row r="38" spans="1:20" x14ac:dyDescent="0.25">
      <c r="B38" s="81">
        <v>2427101270</v>
      </c>
      <c r="C38" s="81" t="s">
        <v>7</v>
      </c>
      <c r="D38" s="81" t="s">
        <v>133</v>
      </c>
      <c r="E38" s="74">
        <v>42423</v>
      </c>
      <c r="F38" s="76">
        <v>42423</v>
      </c>
      <c r="G38" s="48"/>
      <c r="H38" s="48"/>
      <c r="I38" s="77">
        <v>42437</v>
      </c>
      <c r="J38" s="77">
        <v>42437</v>
      </c>
      <c r="K38" s="48"/>
      <c r="L38" s="122">
        <v>42449</v>
      </c>
      <c r="N38" s="71">
        <f>W_Steps!J266</f>
        <v>1.0000000000000002</v>
      </c>
      <c r="P38" t="str">
        <f t="shared" si="0"/>
        <v>S</v>
      </c>
      <c r="Q38">
        <f t="shared" si="1"/>
        <v>2427101270</v>
      </c>
      <c r="S38" s="31"/>
      <c r="T38" s="31"/>
    </row>
    <row r="39" spans="1:20" x14ac:dyDescent="0.25">
      <c r="B39" s="32">
        <v>2427101275</v>
      </c>
      <c r="C39" s="32" t="s">
        <v>7</v>
      </c>
      <c r="D39" s="81" t="s">
        <v>134</v>
      </c>
      <c r="E39" s="74">
        <v>42429</v>
      </c>
      <c r="F39" s="76">
        <v>42429</v>
      </c>
      <c r="G39" s="48"/>
      <c r="H39" s="48"/>
      <c r="I39" s="77">
        <v>42467</v>
      </c>
      <c r="J39" s="77">
        <v>42467</v>
      </c>
      <c r="K39" s="48"/>
      <c r="L39" s="104">
        <v>42853</v>
      </c>
      <c r="N39" s="71">
        <f>W_Steps!J282</f>
        <v>0.1</v>
      </c>
      <c r="P39" t="str">
        <f t="shared" si="0"/>
        <v>S</v>
      </c>
      <c r="Q39">
        <f t="shared" si="1"/>
        <v>2427101275</v>
      </c>
      <c r="S39" s="31"/>
      <c r="T39" s="31"/>
    </row>
    <row r="40" spans="1:20" x14ac:dyDescent="0.25">
      <c r="B40" s="32">
        <v>2427101280</v>
      </c>
      <c r="C40" s="32" t="s">
        <v>7</v>
      </c>
      <c r="D40" s="81" t="s">
        <v>135</v>
      </c>
      <c r="E40" s="74">
        <v>42468</v>
      </c>
      <c r="F40" s="76">
        <v>42468</v>
      </c>
      <c r="G40" s="48"/>
      <c r="H40" s="48"/>
      <c r="I40" s="77">
        <v>42544</v>
      </c>
      <c r="J40" s="77">
        <v>42544</v>
      </c>
      <c r="K40" s="48"/>
      <c r="L40" s="104">
        <v>42629</v>
      </c>
      <c r="N40" s="71">
        <f>W_Steps!J293</f>
        <v>1.0000000000000002</v>
      </c>
      <c r="P40" t="str">
        <f t="shared" si="0"/>
        <v>S</v>
      </c>
      <c r="Q40">
        <f t="shared" si="1"/>
        <v>2427101280</v>
      </c>
      <c r="S40" s="31"/>
      <c r="T40" s="31"/>
    </row>
    <row r="41" spans="1:20" x14ac:dyDescent="0.25">
      <c r="B41" s="32">
        <v>2427101285</v>
      </c>
      <c r="C41" s="32" t="s">
        <v>7</v>
      </c>
      <c r="D41" s="81" t="s">
        <v>136</v>
      </c>
      <c r="E41" s="74">
        <v>42545</v>
      </c>
      <c r="F41" s="76">
        <v>42545</v>
      </c>
      <c r="G41" s="48"/>
      <c r="H41" s="48"/>
      <c r="I41" s="77">
        <v>42558</v>
      </c>
      <c r="J41" s="77">
        <v>42558</v>
      </c>
      <c r="K41" s="48"/>
      <c r="L41" s="104">
        <v>42899</v>
      </c>
      <c r="N41" s="71">
        <f>W_Steps!J308</f>
        <v>0</v>
      </c>
      <c r="P41" t="str">
        <f t="shared" si="0"/>
        <v>S</v>
      </c>
      <c r="Q41">
        <f t="shared" si="1"/>
        <v>2427101285</v>
      </c>
    </row>
    <row r="42" spans="1:20" x14ac:dyDescent="0.25">
      <c r="B42" s="32">
        <v>2427101290</v>
      </c>
      <c r="C42" s="32" t="s">
        <v>9</v>
      </c>
      <c r="D42" s="81" t="s">
        <v>137</v>
      </c>
      <c r="E42" s="74">
        <v>42559</v>
      </c>
      <c r="F42" s="76">
        <v>42559</v>
      </c>
      <c r="G42" s="48"/>
      <c r="H42" s="48"/>
      <c r="I42" s="77">
        <v>42586</v>
      </c>
      <c r="J42" s="77">
        <v>42586</v>
      </c>
      <c r="K42" s="48"/>
      <c r="L42" s="104">
        <v>42899</v>
      </c>
      <c r="N42" s="71">
        <f>W_Steps!J313</f>
        <v>0</v>
      </c>
      <c r="P42" t="str">
        <f t="shared" si="0"/>
        <v>H</v>
      </c>
      <c r="Q42">
        <f t="shared" si="1"/>
        <v>2427101290</v>
      </c>
    </row>
    <row r="43" spans="1:20" x14ac:dyDescent="0.25">
      <c r="B43" s="32">
        <f>W_Steps!A315</f>
        <v>2427101295</v>
      </c>
      <c r="C43" s="32" t="s">
        <v>7</v>
      </c>
      <c r="D43" s="81" t="str">
        <f>W_Steps!C315</f>
        <v>Solenoid - I and C Commissioning (Pump)</v>
      </c>
      <c r="E43" s="74">
        <v>42587</v>
      </c>
      <c r="F43" s="76">
        <v>42587</v>
      </c>
      <c r="G43" s="48"/>
      <c r="H43" s="48"/>
      <c r="I43" s="77">
        <v>42614</v>
      </c>
      <c r="J43" s="77">
        <v>42614</v>
      </c>
      <c r="K43" s="48"/>
      <c r="L43" s="104">
        <v>42919</v>
      </c>
      <c r="N43" s="71">
        <f>W_Steps!J315</f>
        <v>0.20100000000000001</v>
      </c>
      <c r="P43" t="str">
        <f t="shared" si="0"/>
        <v>S</v>
      </c>
      <c r="Q43" s="32">
        <f>W_Steps!A315</f>
        <v>2427101295</v>
      </c>
    </row>
    <row r="44" spans="1:20" x14ac:dyDescent="0.25">
      <c r="B44">
        <f>W_Steps!A330</f>
        <v>24271013</v>
      </c>
      <c r="D44" s="72" t="str">
        <f>W_Steps!C330</f>
        <v>Solenoid - I and C Commissioning (Cool)</v>
      </c>
      <c r="L44" s="104">
        <v>42921</v>
      </c>
      <c r="N44" s="71">
        <f>W_Steps!J330</f>
        <v>0</v>
      </c>
      <c r="Q44">
        <f>W_Steps!A330</f>
        <v>24271013</v>
      </c>
    </row>
    <row r="45" spans="1:20" x14ac:dyDescent="0.25">
      <c r="B45">
        <f>W_Steps!A344</f>
        <v>2427101305</v>
      </c>
      <c r="D45" s="72" t="str">
        <f>W_Steps!C344</f>
        <v>Solenoid - I and C Commissioning (Energize)</v>
      </c>
      <c r="L45" s="104">
        <v>42935</v>
      </c>
      <c r="N45" s="71">
        <f>W_Steps!J344</f>
        <v>0</v>
      </c>
      <c r="Q45">
        <f>W_Steps!A344</f>
        <v>2427101305</v>
      </c>
    </row>
    <row r="46" spans="1:20" x14ac:dyDescent="0.25">
      <c r="D46" s="72"/>
    </row>
  </sheetData>
  <conditionalFormatting sqref="O2:O43">
    <cfRule type="expression" dxfId="18" priority="4" stopIfTrue="1">
      <formula>ISNUMBER($B2)</formula>
    </cfRule>
  </conditionalFormatting>
  <conditionalFormatting sqref="G4:G43">
    <cfRule type="expression" dxfId="17" priority="7" stopIfTrue="1">
      <formula>OR(ISBLANK(B4),ISNUMBER(G4))</formula>
    </cfRule>
    <cfRule type="expression" dxfId="16" priority="8" stopIfTrue="1">
      <formula>ISBLANK(F4)</formula>
    </cfRule>
    <cfRule type="expression" dxfId="15" priority="9" stopIfTrue="1">
      <formula>ISNUMBER(F4)</formula>
    </cfRule>
  </conditionalFormatting>
  <conditionalFormatting sqref="H2:H43">
    <cfRule type="expression" dxfId="14" priority="10" stopIfTrue="1">
      <formula>ISBLANK(B2)</formula>
    </cfRule>
    <cfRule type="expression" dxfId="13" priority="11" stopIfTrue="1">
      <formula>OR(ISNUMBER(G2),ISBLANK(F2))</formula>
    </cfRule>
    <cfRule type="expression" dxfId="12" priority="12" stopIfTrue="1">
      <formula>ISNUMBER(F2)</formula>
    </cfRule>
  </conditionalFormatting>
  <conditionalFormatting sqref="K2:K43">
    <cfRule type="expression" dxfId="11" priority="13" stopIfTrue="1">
      <formula>OR(ISBLANK(B2),ISNUMBER(K2))</formula>
    </cfRule>
    <cfRule type="expression" dxfId="10" priority="14" stopIfTrue="1">
      <formula>ISBLANK(J2)</formula>
    </cfRule>
    <cfRule type="expression" dxfId="9" priority="15" stopIfTrue="1">
      <formula>ISNUMBER(J2)</formula>
    </cfRule>
  </conditionalFormatting>
  <conditionalFormatting sqref="L6:L43">
    <cfRule type="expression" dxfId="8" priority="16" stopIfTrue="1">
      <formula>ISBLANK(B6)</formula>
    </cfRule>
    <cfRule type="expression" dxfId="7" priority="17" stopIfTrue="1">
      <formula>OR(ISNUMBER(K6),ISBLANK(J6))</formula>
    </cfRule>
    <cfRule type="expression" dxfId="6" priority="18" stopIfTrue="1">
      <formula>ISNUMBER(J6)</formula>
    </cfRule>
  </conditionalFormatting>
  <conditionalFormatting sqref="M2:M43">
    <cfRule type="cellIs" dxfId="5" priority="19" stopIfTrue="1" operator="greaterThan">
      <formula>0</formula>
    </cfRule>
  </conditionalFormatting>
  <conditionalFormatting sqref="N2:N45">
    <cfRule type="expression" dxfId="4" priority="5" stopIfTrue="1">
      <formula>ISNUMBER($B2)</formula>
    </cfRule>
    <cfRule type="expression" dxfId="3" priority="6" stopIfTrue="1">
      <formula>ISTEXT($B2)</formula>
    </cfRule>
  </conditionalFormatting>
  <conditionalFormatting sqref="L2">
    <cfRule type="expression" dxfId="2" priority="1" stopIfTrue="1">
      <formula>ISBLANK(B2)</formula>
    </cfRule>
    <cfRule type="expression" dxfId="1" priority="2" stopIfTrue="1">
      <formula>OR(ISNUMBER(K2),ISBLANK(J2))</formula>
    </cfRule>
    <cfRule type="expression" dxfId="0" priority="3" stopIfTrue="1">
      <formula>ISNUMBER(J2)</formula>
    </cfRule>
  </conditionalFormatting>
  <pageMargins left="0.7" right="0.7" top="0.75" bottom="0.75" header="0.3" footer="0.3"/>
  <pageSetup paperSiz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B385"/>
  <sheetViews>
    <sheetView tabSelected="1" topLeftCell="A50" zoomScale="80" zoomScaleNormal="80" workbookViewId="0">
      <selection activeCell="N105" sqref="N105"/>
    </sheetView>
  </sheetViews>
  <sheetFormatPr defaultRowHeight="15" outlineLevelRow="1" x14ac:dyDescent="0.25"/>
  <cols>
    <col min="1" max="1" width="15.7109375" style="17" customWidth="1"/>
    <col min="2" max="2" width="9" style="23" customWidth="1"/>
    <col min="3" max="3" width="78.140625" style="17" customWidth="1"/>
    <col min="4" max="4" width="11" style="23" customWidth="1"/>
    <col min="5" max="5" width="13.140625" style="23" customWidth="1"/>
    <col min="6" max="6" width="15.140625" style="23" customWidth="1"/>
    <col min="7" max="7" width="15" style="23" customWidth="1"/>
    <col min="8" max="8" width="9.85546875" style="57" bestFit="1" customWidth="1"/>
    <col min="9" max="9" width="10" style="25" customWidth="1"/>
    <col min="10" max="10" width="16.7109375" style="25" customWidth="1"/>
    <col min="11" max="11" width="13.28515625" style="26" hidden="1" customWidth="1"/>
    <col min="12" max="12" width="11.5703125" style="17" hidden="1" customWidth="1"/>
    <col min="13" max="13" width="11" style="17" hidden="1" customWidth="1"/>
    <col min="14" max="14" width="10.5703125" style="17" bestFit="1" customWidth="1"/>
    <col min="15" max="15" width="11" style="17" bestFit="1" customWidth="1"/>
    <col min="16" max="16" width="11.7109375" style="17" customWidth="1"/>
    <col min="17" max="17" width="12.42578125" style="17" customWidth="1"/>
    <col min="18" max="18" width="10.7109375" style="17" bestFit="1" customWidth="1"/>
    <col min="19" max="19" width="12.140625" style="17" customWidth="1"/>
    <col min="20" max="20" width="12.140625" style="17" bestFit="1" customWidth="1"/>
    <col min="21" max="21" width="11.140625" style="17" customWidth="1"/>
    <col min="22" max="22" width="11.28515625" style="17" customWidth="1"/>
    <col min="23" max="23" width="11.42578125" style="17" customWidth="1"/>
    <col min="24" max="25" width="10.85546875" style="17" bestFit="1" customWidth="1"/>
    <col min="26" max="26" width="12" style="17" bestFit="1" customWidth="1"/>
    <col min="27" max="27" width="10.85546875" style="17" bestFit="1" customWidth="1"/>
    <col min="28" max="28" width="11.7109375" style="17" bestFit="1" customWidth="1"/>
    <col min="29" max="16384" width="9.140625" style="17"/>
  </cols>
  <sheetData>
    <row r="1" spans="1:28" ht="21" x14ac:dyDescent="0.35">
      <c r="A1" s="17" t="s">
        <v>62</v>
      </c>
      <c r="I1" s="159"/>
      <c r="J1" s="159"/>
      <c r="K1" s="159"/>
      <c r="L1" s="159"/>
    </row>
    <row r="2" spans="1:28" ht="21" x14ac:dyDescent="0.35">
      <c r="A2" s="17" t="s">
        <v>66</v>
      </c>
      <c r="H2" s="160" t="s">
        <v>429</v>
      </c>
      <c r="I2" s="160"/>
      <c r="J2" s="160"/>
      <c r="K2" s="160"/>
      <c r="L2" s="160"/>
    </row>
    <row r="3" spans="1:28" ht="21" x14ac:dyDescent="0.35">
      <c r="B3" s="23" t="s">
        <v>63</v>
      </c>
      <c r="H3" s="162" t="s">
        <v>197</v>
      </c>
      <c r="I3" s="162"/>
      <c r="J3" s="162"/>
      <c r="K3" s="162"/>
      <c r="L3" s="162"/>
    </row>
    <row r="4" spans="1:28" ht="21" x14ac:dyDescent="0.35">
      <c r="B4" s="23" t="s">
        <v>64</v>
      </c>
      <c r="H4" s="161" t="s">
        <v>107</v>
      </c>
      <c r="I4" s="161"/>
      <c r="J4" s="161"/>
      <c r="K4" s="161"/>
      <c r="L4" s="161"/>
    </row>
    <row r="5" spans="1:28" ht="18.75" x14ac:dyDescent="0.3">
      <c r="B5" s="23" t="s">
        <v>65</v>
      </c>
      <c r="H5" s="158" t="s">
        <v>430</v>
      </c>
      <c r="I5" s="158"/>
      <c r="J5" s="158"/>
      <c r="K5" s="64"/>
      <c r="L5" s="72"/>
    </row>
    <row r="6" spans="1:28" x14ac:dyDescent="0.25">
      <c r="A6" s="17" t="s">
        <v>67</v>
      </c>
    </row>
    <row r="8" spans="1:28" s="16" customFormat="1" ht="30" x14ac:dyDescent="0.25">
      <c r="A8" s="16" t="s">
        <v>0</v>
      </c>
      <c r="B8" s="16" t="s">
        <v>1</v>
      </c>
      <c r="C8" s="16" t="s">
        <v>2</v>
      </c>
      <c r="D8" s="16" t="s">
        <v>3</v>
      </c>
      <c r="E8" s="16" t="s">
        <v>4</v>
      </c>
      <c r="F8" s="16" t="s">
        <v>6</v>
      </c>
      <c r="G8" s="16" t="s">
        <v>5</v>
      </c>
      <c r="H8" s="56" t="s">
        <v>8</v>
      </c>
      <c r="I8" s="16" t="s">
        <v>88</v>
      </c>
      <c r="J8" s="16" t="s">
        <v>10</v>
      </c>
      <c r="K8" s="16" t="s">
        <v>60</v>
      </c>
      <c r="M8" s="16" t="s">
        <v>185</v>
      </c>
      <c r="O8" s="16" t="s">
        <v>237</v>
      </c>
      <c r="P8" s="56" t="s">
        <v>257</v>
      </c>
      <c r="Q8" s="56" t="s">
        <v>285</v>
      </c>
      <c r="R8" s="56" t="s">
        <v>287</v>
      </c>
      <c r="S8" s="56" t="s">
        <v>339</v>
      </c>
      <c r="T8" s="56" t="s">
        <v>352</v>
      </c>
      <c r="U8" s="56" t="s">
        <v>353</v>
      </c>
      <c r="V8" s="56" t="s">
        <v>355</v>
      </c>
      <c r="W8" s="56" t="s">
        <v>357</v>
      </c>
      <c r="X8" s="56" t="s">
        <v>360</v>
      </c>
      <c r="Y8" s="56" t="s">
        <v>377</v>
      </c>
      <c r="Z8" s="56" t="s">
        <v>426</v>
      </c>
      <c r="AA8" s="56" t="s">
        <v>237</v>
      </c>
      <c r="AB8" s="56" t="s">
        <v>257</v>
      </c>
    </row>
    <row r="9" spans="1:28" s="16" customFormat="1" collapsed="1" x14ac:dyDescent="0.25">
      <c r="A9" s="50">
        <f>Activites!B2</f>
        <v>2427101075</v>
      </c>
      <c r="B9" s="11" t="s">
        <v>7</v>
      </c>
      <c r="C9" s="9" t="str">
        <f>Activites!D2</f>
        <v>System FMEA (Magnet + Cryogenics)</v>
      </c>
      <c r="D9" s="12"/>
      <c r="E9" s="13"/>
      <c r="F9" s="13"/>
      <c r="G9" s="13">
        <v>8200</v>
      </c>
      <c r="H9" s="59"/>
      <c r="I9" s="12"/>
      <c r="J9" s="82">
        <f>(H10*I10)+(H11*I11)+(H12*I12)+(H13*I13)+(H14*I14)+(H15*I15)+(H16*I16)+(H17*I17)</f>
        <v>1</v>
      </c>
      <c r="K9" s="15">
        <f>J9*G9</f>
        <v>8200</v>
      </c>
      <c r="L9" s="15">
        <f>J9*G9</f>
        <v>8200</v>
      </c>
    </row>
    <row r="10" spans="1:28" s="56" customFormat="1" hidden="1" outlineLevel="1" x14ac:dyDescent="0.25">
      <c r="A10" s="50"/>
      <c r="B10" s="11">
        <v>1</v>
      </c>
      <c r="C10" s="83" t="s">
        <v>189</v>
      </c>
      <c r="D10" s="51"/>
      <c r="E10" s="52"/>
      <c r="F10" s="52"/>
      <c r="G10" s="52"/>
      <c r="H10" s="59">
        <v>0.17</v>
      </c>
      <c r="I10" s="51">
        <v>1</v>
      </c>
      <c r="J10" s="54"/>
      <c r="K10" s="55"/>
      <c r="L10" s="55"/>
    </row>
    <row r="11" spans="1:28" s="56" customFormat="1" hidden="1" outlineLevel="1" x14ac:dyDescent="0.25">
      <c r="A11" s="50"/>
      <c r="B11" s="11">
        <v>2</v>
      </c>
      <c r="C11" s="64" t="s">
        <v>190</v>
      </c>
      <c r="D11" s="51"/>
      <c r="E11" s="52"/>
      <c r="F11" s="52"/>
      <c r="G11" s="52"/>
      <c r="H11" s="59">
        <v>0.13</v>
      </c>
      <c r="I11" s="51">
        <v>1</v>
      </c>
      <c r="J11" s="54"/>
      <c r="K11" s="55"/>
      <c r="L11" s="55"/>
      <c r="P11" s="55">
        <f>H11*$G$9</f>
        <v>1066</v>
      </c>
    </row>
    <row r="12" spans="1:28" s="56" customFormat="1" hidden="1" outlineLevel="1" x14ac:dyDescent="0.25">
      <c r="A12" s="50"/>
      <c r="B12" s="11">
        <v>3</v>
      </c>
      <c r="C12" s="64" t="s">
        <v>191</v>
      </c>
      <c r="D12" s="51"/>
      <c r="E12" s="52"/>
      <c r="F12" s="52"/>
      <c r="G12" s="52"/>
      <c r="H12" s="59">
        <v>0.13</v>
      </c>
      <c r="I12" s="51">
        <v>1</v>
      </c>
      <c r="J12" s="54"/>
      <c r="K12" s="55"/>
      <c r="L12" s="55"/>
      <c r="P12" s="55">
        <f>H12*$G$9</f>
        <v>1066</v>
      </c>
    </row>
    <row r="13" spans="1:28" s="56" customFormat="1" hidden="1" outlineLevel="1" x14ac:dyDescent="0.25">
      <c r="A13" s="50"/>
      <c r="B13" s="11">
        <v>4</v>
      </c>
      <c r="C13" s="64" t="s">
        <v>192</v>
      </c>
      <c r="D13" s="107"/>
      <c r="E13" s="52"/>
      <c r="F13" s="52"/>
      <c r="G13" s="52"/>
      <c r="H13" s="59">
        <v>0.09</v>
      </c>
      <c r="I13" s="51">
        <v>1</v>
      </c>
      <c r="J13" s="54"/>
      <c r="K13" s="55"/>
      <c r="L13" s="55"/>
      <c r="V13" s="55">
        <f>H13*$G$9</f>
        <v>738</v>
      </c>
    </row>
    <row r="14" spans="1:28" s="56" customFormat="1" hidden="1" outlineLevel="1" x14ac:dyDescent="0.25">
      <c r="A14" s="50"/>
      <c r="B14" s="11">
        <v>5</v>
      </c>
      <c r="C14" s="64" t="s">
        <v>193</v>
      </c>
      <c r="D14" s="107"/>
      <c r="E14" s="52"/>
      <c r="F14" s="52"/>
      <c r="G14" s="52"/>
      <c r="H14" s="59">
        <v>0.13</v>
      </c>
      <c r="I14" s="51">
        <v>1</v>
      </c>
      <c r="J14" s="54"/>
      <c r="K14" s="55"/>
      <c r="L14" s="55"/>
      <c r="V14" s="55">
        <f t="shared" ref="V14:V17" si="0">H14*$G$9</f>
        <v>1066</v>
      </c>
    </row>
    <row r="15" spans="1:28" s="56" customFormat="1" hidden="1" outlineLevel="1" x14ac:dyDescent="0.25">
      <c r="A15" s="50"/>
      <c r="B15" s="11">
        <v>6</v>
      </c>
      <c r="C15" s="64" t="s">
        <v>194</v>
      </c>
      <c r="D15" s="107"/>
      <c r="E15" s="52"/>
      <c r="F15" s="52"/>
      <c r="G15" s="52"/>
      <c r="H15" s="59">
        <v>0.13</v>
      </c>
      <c r="I15" s="51">
        <v>1</v>
      </c>
      <c r="J15" s="54"/>
      <c r="K15" s="55"/>
      <c r="L15" s="55"/>
      <c r="V15" s="55">
        <f t="shared" si="0"/>
        <v>1066</v>
      </c>
    </row>
    <row r="16" spans="1:28" s="56" customFormat="1" hidden="1" outlineLevel="1" x14ac:dyDescent="0.25">
      <c r="A16" s="50"/>
      <c r="B16" s="11">
        <v>7</v>
      </c>
      <c r="C16" s="64" t="s">
        <v>195</v>
      </c>
      <c r="D16" s="107"/>
      <c r="E16" s="52"/>
      <c r="F16" s="52"/>
      <c r="G16" s="52"/>
      <c r="H16" s="59">
        <v>0.09</v>
      </c>
      <c r="I16" s="51">
        <v>1</v>
      </c>
      <c r="J16" s="54"/>
      <c r="K16" s="55"/>
      <c r="L16" s="55"/>
      <c r="V16" s="55">
        <f t="shared" si="0"/>
        <v>738</v>
      </c>
    </row>
    <row r="17" spans="1:22" s="56" customFormat="1" hidden="1" outlineLevel="1" x14ac:dyDescent="0.25">
      <c r="A17" s="50"/>
      <c r="B17" s="11">
        <v>8</v>
      </c>
      <c r="C17" s="64" t="s">
        <v>196</v>
      </c>
      <c r="D17" s="107"/>
      <c r="E17" s="52"/>
      <c r="F17" s="52"/>
      <c r="G17" s="52"/>
      <c r="H17" s="59">
        <v>0.13</v>
      </c>
      <c r="I17" s="51">
        <v>1</v>
      </c>
      <c r="J17" s="54"/>
      <c r="K17" s="55"/>
      <c r="L17" s="55"/>
      <c r="V17" s="55">
        <f t="shared" si="0"/>
        <v>1066</v>
      </c>
    </row>
    <row r="18" spans="1:22" s="56" customFormat="1" x14ac:dyDescent="0.25">
      <c r="A18" s="50">
        <f>Activites!B3</f>
        <v>2427101080</v>
      </c>
      <c r="B18" s="11" t="str">
        <f>Activites!C3</f>
        <v>H</v>
      </c>
      <c r="C18" s="50" t="str">
        <f>Activites!D3</f>
        <v>Magnet Instrumentation Review</v>
      </c>
      <c r="D18" s="51"/>
      <c r="E18" s="52"/>
      <c r="F18" s="96"/>
      <c r="G18" s="52">
        <v>6193</v>
      </c>
      <c r="H18" s="53"/>
      <c r="I18" s="51">
        <v>2</v>
      </c>
      <c r="J18" s="82">
        <f>I18*0.5</f>
        <v>1</v>
      </c>
      <c r="K18" s="55">
        <f>J18*G18</f>
        <v>6193</v>
      </c>
      <c r="O18" s="55">
        <f>J18*G18</f>
        <v>6193</v>
      </c>
      <c r="P18" s="55">
        <f>J18*G18</f>
        <v>6193</v>
      </c>
    </row>
    <row r="19" spans="1:22" s="16" customFormat="1" collapsed="1" x14ac:dyDescent="0.25">
      <c r="A19" s="9">
        <f>Activites!B4</f>
        <v>2427101085</v>
      </c>
      <c r="B19" s="11" t="str">
        <f>Activites!C4</f>
        <v>S</v>
      </c>
      <c r="C19" s="9" t="str">
        <f>Activites!D4</f>
        <v>Instrumentation List (Cryogenics)</v>
      </c>
      <c r="D19" s="12"/>
      <c r="E19" s="13"/>
      <c r="F19" s="13"/>
      <c r="G19" s="13">
        <v>12823</v>
      </c>
      <c r="H19" s="59"/>
      <c r="I19" s="12"/>
      <c r="J19" s="82">
        <f>I20*H20+I21*H21+I23*H23+I25*H25+I22*H22+I24*H24</f>
        <v>1</v>
      </c>
      <c r="K19" s="15">
        <f t="shared" ref="K19:K133" si="1">J19*G19</f>
        <v>12823</v>
      </c>
      <c r="N19" s="56"/>
      <c r="O19" s="56"/>
      <c r="P19" s="56"/>
      <c r="Q19" s="56"/>
      <c r="R19" s="56"/>
    </row>
    <row r="20" spans="1:22" s="72" customFormat="1" hidden="1" outlineLevel="1" x14ac:dyDescent="0.25">
      <c r="B20" s="58">
        <v>1</v>
      </c>
      <c r="C20" s="58" t="s">
        <v>142</v>
      </c>
      <c r="D20" s="51"/>
      <c r="E20" s="52"/>
      <c r="F20" s="52"/>
      <c r="G20" s="52"/>
      <c r="H20" s="70">
        <f>0.7/4</f>
        <v>0.17499999999999999</v>
      </c>
      <c r="I20" s="51">
        <v>1</v>
      </c>
      <c r="J20" s="54"/>
      <c r="K20" s="55">
        <f t="shared" si="1"/>
        <v>0</v>
      </c>
      <c r="N20" s="69"/>
    </row>
    <row r="21" spans="1:22" s="72" customFormat="1" hidden="1" outlineLevel="1" x14ac:dyDescent="0.25">
      <c r="B21" s="58">
        <v>2</v>
      </c>
      <c r="C21" s="58" t="s">
        <v>143</v>
      </c>
      <c r="D21" s="51"/>
      <c r="E21" s="52"/>
      <c r="F21" s="52"/>
      <c r="G21" s="52"/>
      <c r="H21" s="70">
        <f t="shared" ref="H21:H22" si="2">0.7/4</f>
        <v>0.17499999999999999</v>
      </c>
      <c r="I21" s="51">
        <v>1</v>
      </c>
      <c r="J21" s="54"/>
      <c r="K21" s="55">
        <f t="shared" si="1"/>
        <v>0</v>
      </c>
      <c r="M21" s="69">
        <f>H21*G19</f>
        <v>2244.0249999999996</v>
      </c>
      <c r="N21" s="69"/>
    </row>
    <row r="22" spans="1:22" s="72" customFormat="1" hidden="1" outlineLevel="1" x14ac:dyDescent="0.25">
      <c r="B22" s="58">
        <v>3</v>
      </c>
      <c r="C22" s="58" t="s">
        <v>140</v>
      </c>
      <c r="D22" s="51"/>
      <c r="E22" s="52"/>
      <c r="F22" s="52"/>
      <c r="G22" s="52"/>
      <c r="H22" s="70">
        <f t="shared" si="2"/>
        <v>0.17499999999999999</v>
      </c>
      <c r="I22" s="51">
        <v>1</v>
      </c>
      <c r="J22" s="54"/>
      <c r="K22" s="55"/>
      <c r="L22" s="69">
        <f>H22*G19</f>
        <v>2244.0249999999996</v>
      </c>
      <c r="N22" s="69"/>
    </row>
    <row r="23" spans="1:22" s="72" customFormat="1" hidden="1" outlineLevel="1" x14ac:dyDescent="0.25">
      <c r="B23" s="58">
        <v>4</v>
      </c>
      <c r="C23" s="58" t="s">
        <v>141</v>
      </c>
      <c r="D23" s="51"/>
      <c r="E23" s="52"/>
      <c r="F23" s="52"/>
      <c r="G23" s="52"/>
      <c r="H23" s="70">
        <v>0.15</v>
      </c>
      <c r="I23" s="51">
        <v>1</v>
      </c>
      <c r="J23" s="54"/>
      <c r="K23" s="55">
        <f t="shared" si="1"/>
        <v>0</v>
      </c>
      <c r="L23" s="69">
        <f>H23*G19</f>
        <v>1923.4499999999998</v>
      </c>
    </row>
    <row r="24" spans="1:22" s="72" customFormat="1" hidden="1" outlineLevel="1" x14ac:dyDescent="0.25">
      <c r="B24" s="58">
        <v>5</v>
      </c>
      <c r="C24" s="58" t="s">
        <v>187</v>
      </c>
      <c r="D24" s="51"/>
      <c r="E24" s="52"/>
      <c r="F24" s="52"/>
      <c r="G24" s="52"/>
      <c r="H24" s="70">
        <v>0.17499999999999999</v>
      </c>
      <c r="I24" s="51">
        <v>1</v>
      </c>
      <c r="J24" s="54"/>
      <c r="K24" s="55"/>
      <c r="L24" s="69"/>
      <c r="N24" s="69"/>
    </row>
    <row r="25" spans="1:22" s="72" customFormat="1" hidden="1" outlineLevel="1" x14ac:dyDescent="0.25">
      <c r="B25" s="58">
        <v>6</v>
      </c>
      <c r="C25" s="58" t="s">
        <v>144</v>
      </c>
      <c r="D25" s="51"/>
      <c r="E25" s="52"/>
      <c r="F25" s="52"/>
      <c r="G25" s="52"/>
      <c r="H25" s="70">
        <v>0.15</v>
      </c>
      <c r="I25" s="51">
        <v>1</v>
      </c>
      <c r="J25" s="54"/>
      <c r="K25" s="55">
        <f t="shared" si="1"/>
        <v>0</v>
      </c>
    </row>
    <row r="26" spans="1:22" s="56" customFormat="1" x14ac:dyDescent="0.25">
      <c r="A26" s="50">
        <f>Activites!B5</f>
        <v>2427101090</v>
      </c>
      <c r="B26" s="11" t="str">
        <f>Activites!C5</f>
        <v>H</v>
      </c>
      <c r="C26" s="50" t="str">
        <f>Activites!D5</f>
        <v>Cryogenics Instrument Review</v>
      </c>
      <c r="D26" s="51"/>
      <c r="E26" s="52"/>
      <c r="F26" s="52"/>
      <c r="G26" s="52">
        <v>6174</v>
      </c>
      <c r="H26" s="53"/>
      <c r="I26" s="51">
        <v>2</v>
      </c>
      <c r="J26" s="82">
        <f>I26*0.5</f>
        <v>1</v>
      </c>
      <c r="K26" s="55">
        <f t="shared" si="1"/>
        <v>6174</v>
      </c>
      <c r="O26" s="55">
        <f>J26*G26</f>
        <v>6174</v>
      </c>
      <c r="P26" s="55">
        <f>J26*G26</f>
        <v>6174</v>
      </c>
    </row>
    <row r="27" spans="1:22" s="56" customFormat="1" x14ac:dyDescent="0.25">
      <c r="A27" s="50">
        <f>Activites!B6</f>
        <v>2427101095</v>
      </c>
      <c r="B27" s="11" t="str">
        <f>Activites!C6</f>
        <v>H</v>
      </c>
      <c r="C27" s="50" t="str">
        <f>Activites!D6</f>
        <v>MPS, SOE, PLC Design</v>
      </c>
      <c r="D27" s="51"/>
      <c r="E27" s="52"/>
      <c r="F27" s="52"/>
      <c r="G27" s="52">
        <v>7606</v>
      </c>
      <c r="H27" s="65"/>
      <c r="I27" s="51">
        <v>2</v>
      </c>
      <c r="J27" s="82">
        <f t="shared" ref="J27:J30" si="3">I27*0.5</f>
        <v>1</v>
      </c>
      <c r="K27" s="55">
        <f t="shared" si="1"/>
        <v>7606</v>
      </c>
      <c r="M27" s="75">
        <f>J27*G27</f>
        <v>7606</v>
      </c>
    </row>
    <row r="28" spans="1:22" s="56" customFormat="1" x14ac:dyDescent="0.25">
      <c r="A28" s="50">
        <f>Activites!B7</f>
        <v>2427101100</v>
      </c>
      <c r="B28" s="11" t="str">
        <f>Activites!C7</f>
        <v>H</v>
      </c>
      <c r="C28" s="50" t="str">
        <f>Activites!D7</f>
        <v>MPS, SOE and PLC Hardware Selection</v>
      </c>
      <c r="D28" s="51"/>
      <c r="E28" s="52"/>
      <c r="F28" s="52"/>
      <c r="G28" s="52">
        <v>1541</v>
      </c>
      <c r="H28" s="53"/>
      <c r="I28" s="51">
        <v>2</v>
      </c>
      <c r="J28" s="82">
        <f t="shared" si="3"/>
        <v>1</v>
      </c>
      <c r="K28" s="55">
        <f t="shared" si="1"/>
        <v>1541</v>
      </c>
      <c r="M28" s="75">
        <f>J28*G28</f>
        <v>1541</v>
      </c>
    </row>
    <row r="29" spans="1:22" s="56" customFormat="1" x14ac:dyDescent="0.25">
      <c r="A29" s="50">
        <f>Activites!B8</f>
        <v>2427101105</v>
      </c>
      <c r="B29" s="11" t="str">
        <f>Activites!C8</f>
        <v>H</v>
      </c>
      <c r="C29" s="50" t="str">
        <f>Activites!D8</f>
        <v>Racking Design</v>
      </c>
      <c r="D29" s="51"/>
      <c r="E29" s="52"/>
      <c r="F29" s="52"/>
      <c r="G29" s="52">
        <v>2359</v>
      </c>
      <c r="H29" s="66"/>
      <c r="I29" s="51">
        <v>2</v>
      </c>
      <c r="J29" s="82">
        <f t="shared" si="3"/>
        <v>1</v>
      </c>
      <c r="K29" s="55">
        <f t="shared" si="1"/>
        <v>2359</v>
      </c>
      <c r="O29" s="55">
        <f>J29*G29</f>
        <v>2359</v>
      </c>
    </row>
    <row r="30" spans="1:22" s="56" customFormat="1" x14ac:dyDescent="0.25">
      <c r="A30" s="50">
        <f>Activites!B9</f>
        <v>2427101110</v>
      </c>
      <c r="B30" s="11" t="str">
        <f>Activites!C9</f>
        <v>H</v>
      </c>
      <c r="C30" s="50" t="str">
        <f>Activites!D9</f>
        <v>Racking Hardware Selection</v>
      </c>
      <c r="D30" s="51"/>
      <c r="E30" s="60"/>
      <c r="F30" s="52"/>
      <c r="G30" s="60">
        <v>771</v>
      </c>
      <c r="H30" s="66"/>
      <c r="I30" s="51">
        <v>2</v>
      </c>
      <c r="J30" s="82">
        <f t="shared" si="3"/>
        <v>1</v>
      </c>
      <c r="K30" s="55">
        <f t="shared" si="1"/>
        <v>771</v>
      </c>
      <c r="O30" s="55">
        <f>J30*G30</f>
        <v>771</v>
      </c>
    </row>
    <row r="31" spans="1:22" s="16" customFormat="1" collapsed="1" x14ac:dyDescent="0.25">
      <c r="A31" s="9">
        <f>Activites!B10</f>
        <v>2427101120</v>
      </c>
      <c r="B31" s="11" t="s">
        <v>7</v>
      </c>
      <c r="C31" s="9" t="str">
        <f>Activites!D10</f>
        <v>Quench Protection Design</v>
      </c>
      <c r="D31" s="12"/>
      <c r="E31" s="24"/>
      <c r="F31" s="13"/>
      <c r="G31" s="24">
        <v>6669</v>
      </c>
      <c r="H31" s="66"/>
      <c r="I31" s="12"/>
      <c r="J31" s="82">
        <f>H32*I32+H33*I33+H34*I34+H35*I35+H37*I37+(H36*I36)</f>
        <v>1</v>
      </c>
      <c r="K31" s="15">
        <f t="shared" si="1"/>
        <v>6669</v>
      </c>
      <c r="N31" s="56"/>
      <c r="O31" s="56"/>
      <c r="P31" s="56"/>
      <c r="Q31" s="56"/>
      <c r="R31" s="56"/>
    </row>
    <row r="32" spans="1:22" s="56" customFormat="1" hidden="1" outlineLevel="1" x14ac:dyDescent="0.25">
      <c r="A32" s="50"/>
      <c r="B32" s="49">
        <v>1</v>
      </c>
      <c r="C32" s="49" t="s">
        <v>176</v>
      </c>
      <c r="D32" s="51"/>
      <c r="E32" s="60"/>
      <c r="F32" s="52"/>
      <c r="G32" s="60"/>
      <c r="H32" s="54">
        <v>0.2</v>
      </c>
      <c r="I32" s="51">
        <v>1</v>
      </c>
      <c r="J32" s="54"/>
      <c r="K32" s="55"/>
      <c r="P32" s="55">
        <f>H32*$G$31</f>
        <v>1333.8000000000002</v>
      </c>
    </row>
    <row r="33" spans="1:21" s="56" customFormat="1" hidden="1" outlineLevel="1" x14ac:dyDescent="0.25">
      <c r="A33" s="50"/>
      <c r="B33" s="49">
        <v>2</v>
      </c>
      <c r="C33" s="49" t="s">
        <v>177</v>
      </c>
      <c r="D33" s="51"/>
      <c r="E33" s="60"/>
      <c r="F33" s="52"/>
      <c r="G33" s="60"/>
      <c r="H33" s="54">
        <v>0.2</v>
      </c>
      <c r="I33" s="51">
        <v>1</v>
      </c>
      <c r="J33" s="54"/>
      <c r="K33" s="55"/>
      <c r="P33" s="55">
        <f t="shared" ref="P33:P36" si="4">H33*$G$31</f>
        <v>1333.8000000000002</v>
      </c>
    </row>
    <row r="34" spans="1:21" s="56" customFormat="1" hidden="1" outlineLevel="1" x14ac:dyDescent="0.25">
      <c r="A34" s="50"/>
      <c r="B34" s="49">
        <v>3</v>
      </c>
      <c r="C34" s="49" t="s">
        <v>178</v>
      </c>
      <c r="D34" s="51"/>
      <c r="E34" s="60"/>
      <c r="F34" s="52"/>
      <c r="G34" s="60"/>
      <c r="H34" s="54">
        <v>0.1</v>
      </c>
      <c r="I34" s="51">
        <v>1</v>
      </c>
      <c r="J34" s="54"/>
      <c r="K34" s="55"/>
      <c r="P34" s="55">
        <f t="shared" si="4"/>
        <v>666.90000000000009</v>
      </c>
    </row>
    <row r="35" spans="1:21" s="56" customFormat="1" hidden="1" outlineLevel="1" x14ac:dyDescent="0.25">
      <c r="A35" s="50"/>
      <c r="B35" s="49">
        <v>4</v>
      </c>
      <c r="C35" s="49" t="s">
        <v>179</v>
      </c>
      <c r="D35" s="51"/>
      <c r="E35" s="60"/>
      <c r="F35" s="52"/>
      <c r="G35" s="60"/>
      <c r="H35" s="54">
        <v>0.2</v>
      </c>
      <c r="I35" s="51">
        <v>1</v>
      </c>
      <c r="J35" s="54"/>
      <c r="K35" s="55"/>
      <c r="P35" s="55">
        <f t="shared" si="4"/>
        <v>1333.8000000000002</v>
      </c>
    </row>
    <row r="36" spans="1:21" s="56" customFormat="1" hidden="1" outlineLevel="1" x14ac:dyDescent="0.25">
      <c r="A36" s="50"/>
      <c r="B36" s="49">
        <v>5</v>
      </c>
      <c r="C36" s="49" t="s">
        <v>261</v>
      </c>
      <c r="D36" s="51"/>
      <c r="E36" s="60"/>
      <c r="F36" s="52"/>
      <c r="G36" s="60"/>
      <c r="H36" s="54">
        <v>0.2</v>
      </c>
      <c r="I36" s="51">
        <v>1</v>
      </c>
      <c r="J36" s="54"/>
      <c r="K36" s="55"/>
      <c r="P36" s="55">
        <f t="shared" si="4"/>
        <v>1333.8000000000002</v>
      </c>
    </row>
    <row r="37" spans="1:21" s="56" customFormat="1" hidden="1" outlineLevel="1" x14ac:dyDescent="0.25">
      <c r="A37" s="50"/>
      <c r="B37" s="49">
        <v>6</v>
      </c>
      <c r="C37" s="49" t="s">
        <v>262</v>
      </c>
      <c r="D37" s="107"/>
      <c r="E37" s="60"/>
      <c r="F37" s="52"/>
      <c r="G37" s="60"/>
      <c r="H37" s="54">
        <v>0.1</v>
      </c>
      <c r="I37" s="51">
        <v>1</v>
      </c>
      <c r="J37" s="54"/>
      <c r="K37" s="55"/>
      <c r="S37" s="75"/>
      <c r="U37" s="55">
        <f>H37*G31</f>
        <v>666.90000000000009</v>
      </c>
    </row>
    <row r="38" spans="1:21" s="56" customFormat="1" x14ac:dyDescent="0.25">
      <c r="A38" s="50">
        <f>Activites!B11</f>
        <v>2427101125</v>
      </c>
      <c r="B38" s="11" t="str">
        <f>Activites!C11</f>
        <v>H</v>
      </c>
      <c r="C38" s="50" t="str">
        <f>Activites!D11</f>
        <v>Quench Protection Review</v>
      </c>
      <c r="D38" s="51"/>
      <c r="E38" s="60"/>
      <c r="F38" s="52"/>
      <c r="G38" s="60">
        <v>1240</v>
      </c>
      <c r="H38" s="66"/>
      <c r="I38" s="51">
        <v>2</v>
      </c>
      <c r="J38" s="82">
        <f>0.5*I38</f>
        <v>1</v>
      </c>
      <c r="K38" s="55">
        <f t="shared" si="1"/>
        <v>1240</v>
      </c>
      <c r="P38" s="55">
        <f>J38*G38</f>
        <v>1240</v>
      </c>
    </row>
    <row r="39" spans="1:21" s="16" customFormat="1" collapsed="1" x14ac:dyDescent="0.25">
      <c r="A39" s="9">
        <f>Activites!B12</f>
        <v>2427101130</v>
      </c>
      <c r="B39" s="11" t="s">
        <v>7</v>
      </c>
      <c r="C39" s="9" t="str">
        <f>Activites!D12</f>
        <v>Voltage, Temp, Strain, Load, Flow, etc. requirement</v>
      </c>
      <c r="D39" s="12"/>
      <c r="E39" s="24"/>
      <c r="F39" s="24"/>
      <c r="G39" s="24">
        <v>11169</v>
      </c>
      <c r="H39" s="66"/>
      <c r="I39" s="12"/>
      <c r="J39" s="82">
        <f>I40*H40+I41*H41+I42*H42+I43*H43+I44*H44+I45*H45</f>
        <v>1</v>
      </c>
      <c r="K39" s="15">
        <f t="shared" si="1"/>
        <v>11169</v>
      </c>
      <c r="L39" s="15">
        <f>J39*G39</f>
        <v>11169</v>
      </c>
      <c r="N39" s="56"/>
      <c r="O39" s="56"/>
      <c r="P39" s="56"/>
      <c r="Q39" s="56"/>
      <c r="R39" s="56"/>
    </row>
    <row r="40" spans="1:21" s="56" customFormat="1" hidden="1" outlineLevel="1" x14ac:dyDescent="0.25">
      <c r="A40" s="50"/>
      <c r="B40" s="11">
        <v>1</v>
      </c>
      <c r="C40" s="49" t="s">
        <v>180</v>
      </c>
      <c r="D40" s="51"/>
      <c r="E40" s="60"/>
      <c r="F40" s="60"/>
      <c r="G40" s="60"/>
      <c r="H40" s="62">
        <v>0.16700000000000001</v>
      </c>
      <c r="I40" s="51">
        <v>1</v>
      </c>
      <c r="J40" s="54"/>
      <c r="K40" s="55"/>
      <c r="L40" s="55"/>
      <c r="N40" s="75"/>
    </row>
    <row r="41" spans="1:21" s="56" customFormat="1" hidden="1" outlineLevel="1" x14ac:dyDescent="0.25">
      <c r="A41" s="50"/>
      <c r="B41" s="11">
        <v>2</v>
      </c>
      <c r="C41" s="49" t="s">
        <v>182</v>
      </c>
      <c r="D41" s="51"/>
      <c r="E41" s="60"/>
      <c r="F41" s="60"/>
      <c r="G41" s="60"/>
      <c r="H41" s="62">
        <v>0.16700000000000001</v>
      </c>
      <c r="I41" s="51">
        <v>1</v>
      </c>
      <c r="J41" s="54"/>
      <c r="K41" s="55"/>
      <c r="L41" s="55"/>
      <c r="N41" s="75"/>
    </row>
    <row r="42" spans="1:21" s="56" customFormat="1" hidden="1" outlineLevel="1" x14ac:dyDescent="0.25">
      <c r="A42" s="50"/>
      <c r="B42" s="11">
        <v>3</v>
      </c>
      <c r="C42" s="49" t="s">
        <v>181</v>
      </c>
      <c r="D42" s="51"/>
      <c r="E42" s="60"/>
      <c r="F42" s="60"/>
      <c r="G42" s="60"/>
      <c r="H42" s="62">
        <v>0.16700000000000001</v>
      </c>
      <c r="I42" s="51">
        <v>1</v>
      </c>
      <c r="J42" s="54"/>
      <c r="K42" s="55"/>
      <c r="L42" s="55"/>
      <c r="N42" s="75"/>
    </row>
    <row r="43" spans="1:21" s="56" customFormat="1" hidden="1" outlineLevel="1" x14ac:dyDescent="0.25">
      <c r="A43" s="50"/>
      <c r="B43" s="11">
        <v>4</v>
      </c>
      <c r="C43" s="49" t="s">
        <v>183</v>
      </c>
      <c r="D43" s="51"/>
      <c r="E43" s="60"/>
      <c r="F43" s="60"/>
      <c r="G43" s="60"/>
      <c r="H43" s="62">
        <v>0.16700000000000001</v>
      </c>
      <c r="I43" s="51">
        <v>1</v>
      </c>
      <c r="J43" s="54"/>
      <c r="K43" s="55"/>
      <c r="L43" s="55"/>
      <c r="N43" s="75"/>
    </row>
    <row r="44" spans="1:21" s="56" customFormat="1" hidden="1" outlineLevel="1" x14ac:dyDescent="0.25">
      <c r="A44" s="50"/>
      <c r="B44" s="11">
        <v>5</v>
      </c>
      <c r="C44" s="49" t="s">
        <v>184</v>
      </c>
      <c r="D44" s="51"/>
      <c r="E44" s="60"/>
      <c r="F44" s="60"/>
      <c r="G44" s="60"/>
      <c r="H44" s="62">
        <v>0.16700000000000001</v>
      </c>
      <c r="I44" s="51">
        <v>1</v>
      </c>
      <c r="J44" s="54"/>
      <c r="K44" s="55"/>
      <c r="L44" s="55"/>
      <c r="N44" s="75"/>
    </row>
    <row r="45" spans="1:21" s="56" customFormat="1" hidden="1" outlineLevel="1" x14ac:dyDescent="0.25">
      <c r="A45" s="50"/>
      <c r="B45" s="11">
        <v>6</v>
      </c>
      <c r="C45" s="49" t="s">
        <v>186</v>
      </c>
      <c r="D45" s="51"/>
      <c r="E45" s="60"/>
      <c r="F45" s="60"/>
      <c r="G45" s="60"/>
      <c r="H45" s="62">
        <v>0.16500000000000001</v>
      </c>
      <c r="I45" s="51">
        <v>1</v>
      </c>
      <c r="J45" s="54"/>
      <c r="K45" s="55"/>
      <c r="L45" s="55"/>
      <c r="O45" s="55">
        <f>H45*G39</f>
        <v>1842.885</v>
      </c>
    </row>
    <row r="46" spans="1:21" s="16" customFormat="1" collapsed="1" x14ac:dyDescent="0.25">
      <c r="A46" s="9">
        <f>Activites!B13</f>
        <v>2427101135</v>
      </c>
      <c r="B46" s="11" t="str">
        <f>Activites!C13</f>
        <v>S</v>
      </c>
      <c r="C46" s="9" t="str">
        <f>Activites!D13</f>
        <v>Wiring Maps</v>
      </c>
      <c r="D46" s="12"/>
      <c r="E46" s="13"/>
      <c r="F46" s="13"/>
      <c r="G46" s="13">
        <v>14464</v>
      </c>
      <c r="H46" s="53"/>
      <c r="I46" s="12"/>
      <c r="J46" s="82">
        <f>I47*H47+I48*H48+I49*H49</f>
        <v>0.99900000000000011</v>
      </c>
      <c r="K46" s="15">
        <f t="shared" si="1"/>
        <v>14449.536000000002</v>
      </c>
    </row>
    <row r="47" spans="1:21" s="72" customFormat="1" hidden="1" outlineLevel="1" x14ac:dyDescent="0.25">
      <c r="B47" s="58">
        <v>1</v>
      </c>
      <c r="C47" s="58" t="s">
        <v>145</v>
      </c>
      <c r="D47" s="51"/>
      <c r="E47" s="60"/>
      <c r="F47" s="52"/>
      <c r="G47" s="60"/>
      <c r="H47" s="70">
        <v>0.33300000000000002</v>
      </c>
      <c r="I47" s="51">
        <v>1</v>
      </c>
      <c r="J47" s="54"/>
      <c r="K47" s="55">
        <f t="shared" si="1"/>
        <v>0</v>
      </c>
    </row>
    <row r="48" spans="1:21" s="72" customFormat="1" hidden="1" outlineLevel="1" x14ac:dyDescent="0.25">
      <c r="B48" s="58">
        <v>2</v>
      </c>
      <c r="C48" s="58" t="s">
        <v>146</v>
      </c>
      <c r="D48" s="51"/>
      <c r="E48" s="60"/>
      <c r="F48" s="52"/>
      <c r="G48" s="60"/>
      <c r="H48" s="70">
        <v>0.33300000000000002</v>
      </c>
      <c r="I48" s="51">
        <v>1</v>
      </c>
      <c r="J48" s="54"/>
      <c r="K48" s="55">
        <f t="shared" si="1"/>
        <v>0</v>
      </c>
      <c r="Q48" s="69">
        <f>H48*G46</f>
        <v>4816.5120000000006</v>
      </c>
    </row>
    <row r="49" spans="1:21" s="72" customFormat="1" hidden="1" outlineLevel="1" x14ac:dyDescent="0.25">
      <c r="B49" s="58">
        <v>3</v>
      </c>
      <c r="C49" s="58" t="s">
        <v>147</v>
      </c>
      <c r="D49" s="107"/>
      <c r="E49" s="60"/>
      <c r="F49" s="52"/>
      <c r="G49" s="60"/>
      <c r="H49" s="70">
        <v>0.33300000000000002</v>
      </c>
      <c r="I49" s="51">
        <v>1</v>
      </c>
      <c r="J49" s="54"/>
      <c r="K49" s="55"/>
      <c r="S49" s="69"/>
      <c r="T49" s="69">
        <f>H49*G46</f>
        <v>4816.5120000000006</v>
      </c>
    </row>
    <row r="50" spans="1:21" s="16" customFormat="1" collapsed="1" x14ac:dyDescent="0.25">
      <c r="A50" s="9">
        <f>Activites!B14</f>
        <v>2427101140</v>
      </c>
      <c r="B50" s="11" t="str">
        <f>Activites!C14</f>
        <v>S</v>
      </c>
      <c r="C50" s="9" t="str">
        <f>Activites!D14</f>
        <v>Wiring Diagrams</v>
      </c>
      <c r="D50" s="12"/>
      <c r="E50" s="24"/>
      <c r="F50" s="13"/>
      <c r="G50" s="24">
        <v>13354</v>
      </c>
      <c r="H50" s="66"/>
      <c r="I50" s="12"/>
      <c r="J50" s="82">
        <f>I51*H51+I53*H53+I54*H54+I55*H55+(H52*I52)</f>
        <v>1</v>
      </c>
      <c r="K50" s="15">
        <f t="shared" si="1"/>
        <v>13354</v>
      </c>
      <c r="L50" s="15">
        <f>J50*G50</f>
        <v>13354</v>
      </c>
    </row>
    <row r="51" spans="1:21" s="56" customFormat="1" hidden="1" outlineLevel="1" x14ac:dyDescent="0.25">
      <c r="A51" s="50"/>
      <c r="B51" s="49">
        <v>1</v>
      </c>
      <c r="C51" s="49" t="s">
        <v>149</v>
      </c>
      <c r="D51" s="51"/>
      <c r="E51" s="60"/>
      <c r="F51" s="52"/>
      <c r="G51" s="60"/>
      <c r="H51" s="54">
        <v>0.2</v>
      </c>
      <c r="I51" s="51">
        <v>1</v>
      </c>
      <c r="J51" s="54"/>
      <c r="K51" s="55"/>
      <c r="L51" s="55"/>
      <c r="Q51" s="55">
        <f>H51*$G$50</f>
        <v>2670.8</v>
      </c>
    </row>
    <row r="52" spans="1:21" s="56" customFormat="1" hidden="1" outlineLevel="1" x14ac:dyDescent="0.25">
      <c r="A52" s="50"/>
      <c r="B52" s="49">
        <v>2</v>
      </c>
      <c r="C52" s="49" t="s">
        <v>150</v>
      </c>
      <c r="D52" s="51"/>
      <c r="E52" s="60"/>
      <c r="F52" s="52"/>
      <c r="G52" s="60"/>
      <c r="H52" s="54">
        <v>0.2</v>
      </c>
      <c r="I52" s="51">
        <v>1</v>
      </c>
      <c r="J52" s="54"/>
      <c r="K52" s="55"/>
      <c r="L52" s="55"/>
      <c r="Q52" s="55">
        <f t="shared" ref="Q52:Q55" si="5">H52*$G$50</f>
        <v>2670.8</v>
      </c>
    </row>
    <row r="53" spans="1:21" s="56" customFormat="1" hidden="1" outlineLevel="1" x14ac:dyDescent="0.25">
      <c r="A53" s="50"/>
      <c r="B53" s="49">
        <v>3</v>
      </c>
      <c r="C53" s="49" t="s">
        <v>151</v>
      </c>
      <c r="D53" s="51"/>
      <c r="E53" s="60"/>
      <c r="F53" s="52"/>
      <c r="G53" s="60"/>
      <c r="H53" s="54">
        <v>0.2</v>
      </c>
      <c r="I53" s="51">
        <v>1</v>
      </c>
      <c r="J53" s="54"/>
      <c r="K53" s="55"/>
      <c r="L53" s="55"/>
      <c r="Q53" s="55">
        <f t="shared" si="5"/>
        <v>2670.8</v>
      </c>
    </row>
    <row r="54" spans="1:21" s="56" customFormat="1" hidden="1" outlineLevel="1" x14ac:dyDescent="0.25">
      <c r="A54" s="50"/>
      <c r="B54" s="49">
        <v>4</v>
      </c>
      <c r="C54" s="49" t="s">
        <v>61</v>
      </c>
      <c r="D54" s="107"/>
      <c r="E54" s="60"/>
      <c r="F54" s="52"/>
      <c r="G54" s="60"/>
      <c r="H54" s="54">
        <v>0.2</v>
      </c>
      <c r="I54" s="51">
        <v>1</v>
      </c>
      <c r="J54" s="54"/>
      <c r="K54" s="55"/>
      <c r="L54" s="55"/>
      <c r="Q54" s="98"/>
      <c r="S54" s="75"/>
      <c r="U54" s="55">
        <f>H54*G50</f>
        <v>2670.8</v>
      </c>
    </row>
    <row r="55" spans="1:21" s="56" customFormat="1" hidden="1" outlineLevel="1" x14ac:dyDescent="0.25">
      <c r="A55" s="50"/>
      <c r="B55" s="49">
        <v>5</v>
      </c>
      <c r="C55" s="49" t="s">
        <v>152</v>
      </c>
      <c r="D55" s="51"/>
      <c r="E55" s="60"/>
      <c r="F55" s="52"/>
      <c r="G55" s="60"/>
      <c r="H55" s="54">
        <v>0.2</v>
      </c>
      <c r="I55" s="51">
        <v>1</v>
      </c>
      <c r="J55" s="54"/>
      <c r="K55" s="55"/>
      <c r="L55" s="55"/>
      <c r="Q55" s="55">
        <f t="shared" si="5"/>
        <v>2670.8</v>
      </c>
    </row>
    <row r="56" spans="1:21" s="16" customFormat="1" collapsed="1" x14ac:dyDescent="0.25">
      <c r="A56" s="9">
        <f>Activites!B15</f>
        <v>2427101145</v>
      </c>
      <c r="B56" s="11" t="s">
        <v>7</v>
      </c>
      <c r="C56" s="9" t="str">
        <f>Activites!D15</f>
        <v>Rack Maps</v>
      </c>
      <c r="D56" s="12"/>
      <c r="E56" s="24"/>
      <c r="F56" s="13"/>
      <c r="G56" s="24">
        <v>7804</v>
      </c>
      <c r="H56" s="51"/>
      <c r="I56" s="12"/>
      <c r="J56" s="82">
        <f>(H57*I57)+(H58*I58)+(H59*I59)</f>
        <v>1</v>
      </c>
      <c r="K56" s="15">
        <f t="shared" si="1"/>
        <v>7804</v>
      </c>
    </row>
    <row r="57" spans="1:21" s="56" customFormat="1" hidden="1" outlineLevel="1" x14ac:dyDescent="0.25">
      <c r="A57" s="50"/>
      <c r="B57" s="11">
        <v>1</v>
      </c>
      <c r="C57" s="49" t="s">
        <v>198</v>
      </c>
      <c r="D57" s="51"/>
      <c r="E57" s="60"/>
      <c r="F57" s="52"/>
      <c r="G57" s="60"/>
      <c r="H57" s="88">
        <v>0.1</v>
      </c>
      <c r="I57" s="51">
        <v>1</v>
      </c>
      <c r="J57" s="54"/>
      <c r="K57" s="55"/>
      <c r="O57" s="55">
        <f>H57*G56</f>
        <v>780.40000000000009</v>
      </c>
    </row>
    <row r="58" spans="1:21" s="56" customFormat="1" hidden="1" outlineLevel="1" x14ac:dyDescent="0.25">
      <c r="A58" s="50"/>
      <c r="B58" s="11">
        <v>2</v>
      </c>
      <c r="C58" s="49" t="s">
        <v>199</v>
      </c>
      <c r="D58" s="51"/>
      <c r="E58" s="60"/>
      <c r="F58" s="52"/>
      <c r="G58" s="60"/>
      <c r="H58" s="88">
        <v>0.5</v>
      </c>
      <c r="I58" s="51">
        <v>1</v>
      </c>
      <c r="J58" s="54"/>
      <c r="K58" s="55"/>
      <c r="O58" s="55">
        <f>H58*G56</f>
        <v>3902</v>
      </c>
    </row>
    <row r="59" spans="1:21" s="56" customFormat="1" hidden="1" outlineLevel="1" x14ac:dyDescent="0.25">
      <c r="A59" s="50"/>
      <c r="B59" s="11"/>
      <c r="C59" s="49" t="s">
        <v>200</v>
      </c>
      <c r="D59" s="107"/>
      <c r="E59" s="60"/>
      <c r="F59" s="52"/>
      <c r="G59" s="60"/>
      <c r="H59" s="88">
        <v>0.4</v>
      </c>
      <c r="I59" s="51">
        <v>1</v>
      </c>
      <c r="J59" s="54"/>
      <c r="K59" s="55"/>
      <c r="S59" s="75"/>
      <c r="U59" s="55">
        <f>H59*G56</f>
        <v>3121.6000000000004</v>
      </c>
    </row>
    <row r="60" spans="1:21" s="16" customFormat="1" collapsed="1" x14ac:dyDescent="0.25">
      <c r="A60" s="9">
        <f>Activites!B16</f>
        <v>2427101150</v>
      </c>
      <c r="B60" s="11" t="str">
        <f>Activites!C16</f>
        <v>S</v>
      </c>
      <c r="C60" s="9" t="str">
        <f>Activites!D16</f>
        <v>Cable Harnesses Design and Materials</v>
      </c>
      <c r="D60" s="12"/>
      <c r="E60" s="13"/>
      <c r="F60" s="13"/>
      <c r="G60" s="13">
        <v>23787</v>
      </c>
      <c r="H60" s="53"/>
      <c r="I60" s="12"/>
      <c r="J60" s="82">
        <f>(H61*I61)+(H64*I64)+(H65*I65)+(H66*I66)+(H68*I68)+(H69*I69)+(H62*I62)+(H71*I71)+(H70*I70)+(H63*I63)+(H67*I67)</f>
        <v>1</v>
      </c>
      <c r="K60" s="15">
        <f t="shared" si="1"/>
        <v>23787</v>
      </c>
    </row>
    <row r="61" spans="1:21" s="56" customFormat="1" hidden="1" outlineLevel="1" x14ac:dyDescent="0.25">
      <c r="A61" s="50"/>
      <c r="B61" s="49">
        <v>1</v>
      </c>
      <c r="C61" s="49" t="s">
        <v>201</v>
      </c>
      <c r="D61" s="51"/>
      <c r="E61" s="52"/>
      <c r="F61" s="52"/>
      <c r="G61" s="52"/>
      <c r="H61" s="59">
        <v>0.15</v>
      </c>
      <c r="I61" s="51">
        <v>1</v>
      </c>
      <c r="J61" s="54"/>
      <c r="K61" s="55"/>
      <c r="S61" s="55">
        <f>H61*G60</f>
        <v>3568.0499999999997</v>
      </c>
    </row>
    <row r="62" spans="1:21" s="56" customFormat="1" hidden="1" outlineLevel="1" x14ac:dyDescent="0.25">
      <c r="A62" s="50"/>
      <c r="B62" s="49">
        <v>2</v>
      </c>
      <c r="C62" s="49" t="s">
        <v>202</v>
      </c>
      <c r="D62" s="51"/>
      <c r="E62" s="52"/>
      <c r="F62" s="52"/>
      <c r="G62" s="52"/>
      <c r="H62" s="59">
        <v>0.1</v>
      </c>
      <c r="I62" s="51">
        <v>1</v>
      </c>
      <c r="J62" s="54"/>
      <c r="K62" s="55"/>
      <c r="S62" s="55">
        <f>H62*G60</f>
        <v>2378.7000000000003</v>
      </c>
    </row>
    <row r="63" spans="1:21" s="56" customFormat="1" hidden="1" outlineLevel="1" x14ac:dyDescent="0.25">
      <c r="A63" s="50"/>
      <c r="B63" s="49">
        <v>3</v>
      </c>
      <c r="C63" s="49" t="s">
        <v>341</v>
      </c>
      <c r="D63" s="51"/>
      <c r="E63" s="52"/>
      <c r="F63" s="52"/>
      <c r="G63" s="52"/>
      <c r="H63" s="70">
        <v>2.5000000000000001E-2</v>
      </c>
      <c r="I63" s="51">
        <v>1</v>
      </c>
      <c r="J63" s="54"/>
      <c r="K63" s="55"/>
      <c r="S63" s="55">
        <f>H63*G60</f>
        <v>594.67500000000007</v>
      </c>
    </row>
    <row r="64" spans="1:21" s="56" customFormat="1" hidden="1" outlineLevel="1" x14ac:dyDescent="0.25">
      <c r="A64" s="50"/>
      <c r="B64" s="49">
        <v>4</v>
      </c>
      <c r="C64" s="49" t="s">
        <v>138</v>
      </c>
      <c r="D64" s="107"/>
      <c r="E64" s="52"/>
      <c r="F64" s="52"/>
      <c r="G64" s="52"/>
      <c r="H64" s="70">
        <v>7.4999999999999997E-2</v>
      </c>
      <c r="I64" s="51">
        <v>1</v>
      </c>
      <c r="J64" s="54"/>
      <c r="K64" s="55"/>
      <c r="S64" s="75"/>
      <c r="U64" s="55">
        <f>H64*G60</f>
        <v>1784.0249999999999</v>
      </c>
    </row>
    <row r="65" spans="1:21" s="56" customFormat="1" hidden="1" outlineLevel="1" x14ac:dyDescent="0.25">
      <c r="A65" s="50"/>
      <c r="B65" s="49">
        <v>5</v>
      </c>
      <c r="C65" s="49" t="s">
        <v>153</v>
      </c>
      <c r="D65" s="51"/>
      <c r="E65" s="52"/>
      <c r="F65" s="52"/>
      <c r="G65" s="52"/>
      <c r="H65" s="59">
        <v>0.15</v>
      </c>
      <c r="I65" s="51">
        <v>1</v>
      </c>
      <c r="J65" s="54"/>
      <c r="K65" s="55"/>
      <c r="S65" s="55">
        <f>H65*G60</f>
        <v>3568.0499999999997</v>
      </c>
    </row>
    <row r="66" spans="1:21" s="56" customFormat="1" hidden="1" outlineLevel="1" x14ac:dyDescent="0.25">
      <c r="A66" s="50"/>
      <c r="B66" s="49">
        <v>6</v>
      </c>
      <c r="C66" s="49" t="s">
        <v>139</v>
      </c>
      <c r="D66" s="51"/>
      <c r="E66" s="52"/>
      <c r="F66" s="52"/>
      <c r="G66" s="52"/>
      <c r="H66" s="59">
        <v>0.15</v>
      </c>
      <c r="I66" s="51">
        <v>1</v>
      </c>
      <c r="J66" s="54"/>
      <c r="K66" s="55"/>
      <c r="S66" s="55">
        <f>H66*G60</f>
        <v>3568.0499999999997</v>
      </c>
    </row>
    <row r="67" spans="1:21" s="56" customFormat="1" hidden="1" outlineLevel="1" x14ac:dyDescent="0.25">
      <c r="A67" s="50"/>
      <c r="B67" s="49">
        <v>7</v>
      </c>
      <c r="C67" s="49" t="s">
        <v>342</v>
      </c>
      <c r="D67" s="51"/>
      <c r="E67" s="52"/>
      <c r="F67" s="52"/>
      <c r="G67" s="52"/>
      <c r="H67" s="59">
        <v>0.1</v>
      </c>
      <c r="I67" s="51">
        <v>1</v>
      </c>
      <c r="J67" s="54"/>
      <c r="K67" s="55"/>
      <c r="S67" s="55">
        <f>H67*G60</f>
        <v>2378.7000000000003</v>
      </c>
    </row>
    <row r="68" spans="1:21" s="56" customFormat="1" hidden="1" outlineLevel="1" x14ac:dyDescent="0.25">
      <c r="A68" s="50"/>
      <c r="B68" s="49">
        <v>8</v>
      </c>
      <c r="C68" s="49" t="s">
        <v>148</v>
      </c>
      <c r="D68" s="107"/>
      <c r="E68" s="52"/>
      <c r="F68" s="52"/>
      <c r="G68" s="52"/>
      <c r="H68" s="59">
        <v>0.1</v>
      </c>
      <c r="I68" s="51">
        <v>1</v>
      </c>
      <c r="J68" s="54"/>
      <c r="K68" s="55"/>
      <c r="U68" s="55">
        <f>H68*G60</f>
        <v>2378.7000000000003</v>
      </c>
    </row>
    <row r="69" spans="1:21" s="56" customFormat="1" hidden="1" outlineLevel="1" x14ac:dyDescent="0.25">
      <c r="A69" s="50"/>
      <c r="B69" s="49">
        <v>9</v>
      </c>
      <c r="C69" s="49" t="s">
        <v>349</v>
      </c>
      <c r="D69" s="107"/>
      <c r="E69" s="52"/>
      <c r="F69" s="52"/>
      <c r="G69" s="52"/>
      <c r="H69" s="117">
        <v>0.1</v>
      </c>
      <c r="I69" s="51">
        <v>1</v>
      </c>
      <c r="J69" s="54"/>
      <c r="K69" s="55"/>
      <c r="U69" s="55">
        <f>H69*G60</f>
        <v>2378.7000000000003</v>
      </c>
    </row>
    <row r="70" spans="1:21" s="56" customFormat="1" hidden="1" outlineLevel="1" x14ac:dyDescent="0.25">
      <c r="A70" s="50"/>
      <c r="B70" s="49">
        <v>10</v>
      </c>
      <c r="C70" s="49" t="s">
        <v>263</v>
      </c>
      <c r="D70" s="51"/>
      <c r="E70" s="52"/>
      <c r="F70" s="52"/>
      <c r="G70" s="52"/>
      <c r="H70" s="95">
        <v>4.9000000000000002E-2</v>
      </c>
      <c r="I70" s="51">
        <v>1</v>
      </c>
      <c r="J70" s="54"/>
      <c r="K70" s="55"/>
      <c r="P70" s="55">
        <f>H70*G60</f>
        <v>1165.5630000000001</v>
      </c>
    </row>
    <row r="71" spans="1:21" s="56" customFormat="1" hidden="1" outlineLevel="1" x14ac:dyDescent="0.25">
      <c r="A71" s="50"/>
      <c r="B71" s="49">
        <v>11</v>
      </c>
      <c r="C71" s="61" t="s">
        <v>264</v>
      </c>
      <c r="D71" s="107"/>
      <c r="H71" s="95">
        <v>1E-3</v>
      </c>
      <c r="I71" s="98">
        <v>1</v>
      </c>
      <c r="J71" s="54"/>
      <c r="K71" s="55"/>
      <c r="S71" s="75"/>
      <c r="U71" s="55">
        <f>H71*G60</f>
        <v>23.786999999999999</v>
      </c>
    </row>
    <row r="72" spans="1:21" s="16" customFormat="1" collapsed="1" x14ac:dyDescent="0.25">
      <c r="A72" s="9">
        <f>Activites!B17</f>
        <v>2427101155</v>
      </c>
      <c r="B72" s="11" t="str">
        <f>Activites!C17</f>
        <v>S</v>
      </c>
      <c r="C72" s="9" t="str">
        <f>Activites!D17</f>
        <v>Hall Cable Layouts</v>
      </c>
      <c r="D72" s="12"/>
      <c r="E72" s="24"/>
      <c r="F72" s="13"/>
      <c r="G72" s="24">
        <v>12244</v>
      </c>
      <c r="H72" s="66"/>
      <c r="I72" s="12"/>
      <c r="J72" s="82">
        <f>I73*H73+I74*H74+I75*H75+I76*H76+I77*H77</f>
        <v>1</v>
      </c>
      <c r="K72" s="15">
        <f t="shared" si="1"/>
        <v>12244</v>
      </c>
    </row>
    <row r="73" spans="1:21" s="56" customFormat="1" hidden="1" outlineLevel="1" x14ac:dyDescent="0.25">
      <c r="A73" s="50"/>
      <c r="B73" s="49">
        <v>1</v>
      </c>
      <c r="C73" s="49" t="s">
        <v>156</v>
      </c>
      <c r="D73" s="51"/>
      <c r="E73" s="60"/>
      <c r="F73" s="52"/>
      <c r="G73" s="60"/>
      <c r="H73" s="62">
        <v>0.2</v>
      </c>
      <c r="I73" s="51">
        <v>1</v>
      </c>
      <c r="J73" s="54"/>
      <c r="K73" s="55"/>
      <c r="R73" s="55">
        <f>H73*G72</f>
        <v>2448.8000000000002</v>
      </c>
    </row>
    <row r="74" spans="1:21" s="56" customFormat="1" hidden="1" outlineLevel="1" x14ac:dyDescent="0.25">
      <c r="A74" s="50"/>
      <c r="B74" s="49">
        <v>2</v>
      </c>
      <c r="C74" s="49" t="s">
        <v>154</v>
      </c>
      <c r="D74" s="51"/>
      <c r="E74" s="60"/>
      <c r="F74" s="52"/>
      <c r="G74" s="60"/>
      <c r="H74" s="62">
        <v>0.2</v>
      </c>
      <c r="I74" s="51">
        <v>1</v>
      </c>
      <c r="J74" s="54"/>
      <c r="K74" s="55"/>
      <c r="R74" s="55">
        <f>H74*G72</f>
        <v>2448.8000000000002</v>
      </c>
    </row>
    <row r="75" spans="1:21" s="56" customFormat="1" hidden="1" outlineLevel="1" x14ac:dyDescent="0.25">
      <c r="A75" s="50"/>
      <c r="B75" s="49">
        <v>3</v>
      </c>
      <c r="C75" s="49" t="s">
        <v>155</v>
      </c>
      <c r="D75" s="51"/>
      <c r="E75" s="60"/>
      <c r="F75" s="52"/>
      <c r="G75" s="60"/>
      <c r="H75" s="62">
        <v>0.2</v>
      </c>
      <c r="I75" s="51">
        <v>1</v>
      </c>
      <c r="J75" s="54"/>
      <c r="K75" s="55"/>
      <c r="S75" s="55">
        <f>H75*G72</f>
        <v>2448.8000000000002</v>
      </c>
    </row>
    <row r="76" spans="1:21" s="56" customFormat="1" hidden="1" outlineLevel="1" x14ac:dyDescent="0.25">
      <c r="A76" s="50"/>
      <c r="B76" s="49">
        <v>4</v>
      </c>
      <c r="C76" s="49" t="s">
        <v>157</v>
      </c>
      <c r="D76" s="51"/>
      <c r="E76" s="60"/>
      <c r="F76" s="52"/>
      <c r="G76" s="60"/>
      <c r="H76" s="62">
        <v>0.2</v>
      </c>
      <c r="I76" s="51">
        <v>1</v>
      </c>
      <c r="J76" s="54"/>
      <c r="K76" s="55"/>
      <c r="S76" s="55">
        <f>H76*G72</f>
        <v>2448.8000000000002</v>
      </c>
    </row>
    <row r="77" spans="1:21" s="56" customFormat="1" hidden="1" outlineLevel="1" x14ac:dyDescent="0.25">
      <c r="A77" s="50"/>
      <c r="B77" s="49">
        <v>5</v>
      </c>
      <c r="C77" s="49" t="s">
        <v>148</v>
      </c>
      <c r="D77" s="51"/>
      <c r="E77" s="60"/>
      <c r="F77" s="52"/>
      <c r="G77" s="60"/>
      <c r="H77" s="62">
        <v>0.2</v>
      </c>
      <c r="I77" s="51">
        <v>1</v>
      </c>
      <c r="J77" s="54"/>
      <c r="K77" s="55"/>
      <c r="S77" s="55">
        <f>H77*G72</f>
        <v>2448.8000000000002</v>
      </c>
    </row>
    <row r="78" spans="1:21" s="56" customFormat="1" x14ac:dyDescent="0.25">
      <c r="A78" s="50">
        <f>Activites!B18</f>
        <v>2427101160</v>
      </c>
      <c r="B78" s="11" t="str">
        <f>Activites!C18</f>
        <v>H</v>
      </c>
      <c r="C78" s="50" t="str">
        <f>Activites!D18</f>
        <v>Drawing review and approvals</v>
      </c>
      <c r="D78" s="107" t="s">
        <v>427</v>
      </c>
      <c r="E78" s="60"/>
      <c r="F78" s="52"/>
      <c r="G78" s="60">
        <v>1924</v>
      </c>
      <c r="H78" s="51"/>
      <c r="I78" s="51"/>
      <c r="J78" s="54">
        <f>0.5*I78</f>
        <v>0</v>
      </c>
      <c r="K78" s="55">
        <f t="shared" si="1"/>
        <v>0</v>
      </c>
    </row>
    <row r="79" spans="1:21" s="56" customFormat="1" x14ac:dyDescent="0.25">
      <c r="A79" s="50">
        <f>Activites!B19</f>
        <v>2427101165</v>
      </c>
      <c r="B79" s="11" t="str">
        <f>Activites!C19</f>
        <v>H</v>
      </c>
      <c r="C79" s="50" t="str">
        <f>Activites!D19</f>
        <v>Racking Procurement Prep</v>
      </c>
      <c r="D79" s="51"/>
      <c r="E79" s="60"/>
      <c r="F79" s="60"/>
      <c r="G79" s="60">
        <v>771</v>
      </c>
      <c r="H79" s="51"/>
      <c r="I79" s="51">
        <v>2</v>
      </c>
      <c r="J79" s="82">
        <f>0.5*I79</f>
        <v>1</v>
      </c>
      <c r="K79" s="55">
        <f t="shared" si="1"/>
        <v>771</v>
      </c>
      <c r="O79" s="55">
        <f>J79*G79</f>
        <v>771</v>
      </c>
    </row>
    <row r="80" spans="1:21" s="56" customFormat="1" x14ac:dyDescent="0.25">
      <c r="A80" s="50">
        <f>Activites!B20</f>
        <v>2427101170</v>
      </c>
      <c r="B80" s="11" t="str">
        <f>Activites!C20</f>
        <v>H</v>
      </c>
      <c r="C80" s="50" t="str">
        <f>Activites!D20</f>
        <v>Racking Procurement</v>
      </c>
      <c r="D80" s="51"/>
      <c r="E80" s="60"/>
      <c r="F80" s="60"/>
      <c r="G80" s="60">
        <v>7000</v>
      </c>
      <c r="H80" s="51"/>
      <c r="I80" s="51">
        <v>2</v>
      </c>
      <c r="J80" s="82">
        <f>0.5*I80</f>
        <v>1</v>
      </c>
      <c r="K80" s="55">
        <f t="shared" si="1"/>
        <v>7000</v>
      </c>
      <c r="O80" s="55">
        <f>J80*G80</f>
        <v>7000</v>
      </c>
      <c r="P80" s="55">
        <f>0.5*G80</f>
        <v>3500</v>
      </c>
    </row>
    <row r="81" spans="1:20" s="56" customFormat="1" x14ac:dyDescent="0.25">
      <c r="A81" s="50">
        <f>Activites!B21</f>
        <v>2427101175</v>
      </c>
      <c r="B81" s="11" t="str">
        <f>Activites!C21</f>
        <v>H</v>
      </c>
      <c r="C81" s="50" t="str">
        <f>Activites!D21</f>
        <v>MPS, PLC and SOE Procurement Prep</v>
      </c>
      <c r="D81" s="51"/>
      <c r="E81" s="60"/>
      <c r="F81" s="60"/>
      <c r="G81" s="60">
        <v>771</v>
      </c>
      <c r="H81" s="51"/>
      <c r="I81" s="51">
        <v>2</v>
      </c>
      <c r="J81" s="82">
        <f>0.5*I81</f>
        <v>1</v>
      </c>
      <c r="K81" s="55">
        <f t="shared" si="1"/>
        <v>771</v>
      </c>
      <c r="N81" s="75"/>
      <c r="P81" s="55">
        <f>J81*G81</f>
        <v>771</v>
      </c>
    </row>
    <row r="82" spans="1:20" s="56" customFormat="1" collapsed="1" x14ac:dyDescent="0.25">
      <c r="A82" s="50">
        <f>Activites!B22</f>
        <v>2427101180</v>
      </c>
      <c r="B82" s="11" t="str">
        <f>Activites!C22</f>
        <v>S</v>
      </c>
      <c r="C82" s="50" t="str">
        <f>Activites!D22</f>
        <v>MPS, SOE, and PLC delivery to Jlab</v>
      </c>
      <c r="D82" s="51"/>
      <c r="E82" s="60"/>
      <c r="F82" s="60"/>
      <c r="G82" s="60">
        <v>85000</v>
      </c>
      <c r="H82" s="66"/>
      <c r="I82" s="51"/>
      <c r="J82" s="82">
        <f>I83*H83+I84*H84+I85*H85+I86*H86+I87*H87+I88*H88+I90*H90+I92*H92+(H89*I89)+(H91*I91)</f>
        <v>1.000470588235294</v>
      </c>
      <c r="K82" s="55">
        <f t="shared" si="1"/>
        <v>85039.999999999985</v>
      </c>
    </row>
    <row r="83" spans="1:20" s="56" customFormat="1" hidden="1" outlineLevel="1" x14ac:dyDescent="0.25">
      <c r="A83" s="50"/>
      <c r="B83" s="49">
        <v>1</v>
      </c>
      <c r="C83" s="49" t="s">
        <v>158</v>
      </c>
      <c r="D83" s="51"/>
      <c r="E83" s="60"/>
      <c r="F83" s="60"/>
      <c r="G83" s="60"/>
      <c r="H83" s="73">
        <v>0.3</v>
      </c>
      <c r="I83" s="51">
        <v>1</v>
      </c>
      <c r="J83" s="54"/>
      <c r="K83" s="55"/>
      <c r="O83" s="75"/>
    </row>
    <row r="84" spans="1:20" s="56" customFormat="1" hidden="1" outlineLevel="1" x14ac:dyDescent="0.25">
      <c r="A84" s="50"/>
      <c r="B84" s="49">
        <v>2</v>
      </c>
      <c r="C84" s="49" t="s">
        <v>159</v>
      </c>
      <c r="D84" s="51"/>
      <c r="E84" s="60"/>
      <c r="F84" s="60"/>
      <c r="G84" s="60"/>
      <c r="H84" s="73">
        <v>7.0000000000000007E-2</v>
      </c>
      <c r="I84" s="51">
        <v>1</v>
      </c>
      <c r="J84" s="54"/>
      <c r="K84" s="55"/>
      <c r="P84" s="55">
        <f>H84*$G$82</f>
        <v>5950.0000000000009</v>
      </c>
    </row>
    <row r="85" spans="1:20" s="56" customFormat="1" hidden="1" outlineLevel="1" x14ac:dyDescent="0.25">
      <c r="A85" s="50"/>
      <c r="B85" s="49">
        <v>3</v>
      </c>
      <c r="C85" s="49" t="s">
        <v>160</v>
      </c>
      <c r="D85" s="51"/>
      <c r="E85" s="60"/>
      <c r="F85" s="60"/>
      <c r="G85" s="60"/>
      <c r="H85" s="73">
        <v>0.08</v>
      </c>
      <c r="I85" s="51">
        <v>1</v>
      </c>
      <c r="J85" s="54"/>
      <c r="K85" s="55"/>
      <c r="P85" s="55">
        <f>H85*$G$82</f>
        <v>6800</v>
      </c>
    </row>
    <row r="86" spans="1:20" s="56" customFormat="1" hidden="1" outlineLevel="1" x14ac:dyDescent="0.25">
      <c r="A86" s="50"/>
      <c r="B86" s="49">
        <v>4</v>
      </c>
      <c r="C86" s="49" t="s">
        <v>161</v>
      </c>
      <c r="D86" s="107"/>
      <c r="E86" s="60"/>
      <c r="F86" s="60"/>
      <c r="G86" s="60"/>
      <c r="H86" s="73">
        <v>0.1</v>
      </c>
      <c r="I86" s="51">
        <v>1</v>
      </c>
      <c r="J86" s="54"/>
      <c r="K86" s="55"/>
      <c r="T86" s="55">
        <f>H86*G82</f>
        <v>8500</v>
      </c>
    </row>
    <row r="87" spans="1:20" s="56" customFormat="1" hidden="1" outlineLevel="1" x14ac:dyDescent="0.25">
      <c r="A87" s="50"/>
      <c r="B87" s="49">
        <v>5</v>
      </c>
      <c r="C87" s="49" t="s">
        <v>162</v>
      </c>
      <c r="D87" s="51"/>
      <c r="E87" s="60"/>
      <c r="F87" s="60"/>
      <c r="G87" s="60"/>
      <c r="H87" s="73">
        <f>6500/G82</f>
        <v>7.6470588235294124E-2</v>
      </c>
      <c r="I87" s="51">
        <v>1</v>
      </c>
      <c r="J87" s="54"/>
      <c r="K87" s="55"/>
      <c r="P87" s="55">
        <f>H87*$G$82</f>
        <v>6500.0000000000009</v>
      </c>
    </row>
    <row r="88" spans="1:20" s="56" customFormat="1" hidden="1" outlineLevel="1" x14ac:dyDescent="0.25">
      <c r="A88" s="50"/>
      <c r="B88" s="49">
        <v>6</v>
      </c>
      <c r="C88" s="49" t="s">
        <v>163</v>
      </c>
      <c r="D88" s="51"/>
      <c r="E88" s="60"/>
      <c r="F88" s="60"/>
      <c r="G88" s="60"/>
      <c r="H88" s="73">
        <v>7.2999999999999995E-2</v>
      </c>
      <c r="I88" s="51">
        <v>1</v>
      </c>
      <c r="J88" s="54"/>
      <c r="K88" s="55"/>
      <c r="P88" s="55">
        <f>H88*$G$82</f>
        <v>6205</v>
      </c>
    </row>
    <row r="89" spans="1:20" s="56" customFormat="1" hidden="1" outlineLevel="1" x14ac:dyDescent="0.25">
      <c r="A89" s="50"/>
      <c r="B89" s="49">
        <v>7</v>
      </c>
      <c r="C89" s="49" t="s">
        <v>266</v>
      </c>
      <c r="D89" s="51"/>
      <c r="E89" s="60"/>
      <c r="F89" s="60"/>
      <c r="G89" s="60"/>
      <c r="H89" s="73">
        <v>1E-3</v>
      </c>
      <c r="I89" s="51">
        <v>1</v>
      </c>
      <c r="J89" s="54"/>
      <c r="K89" s="55"/>
      <c r="P89" s="55"/>
      <c r="Q89" s="55">
        <f>H89*G82</f>
        <v>85</v>
      </c>
    </row>
    <row r="90" spans="1:20" s="56" customFormat="1" hidden="1" outlineLevel="1" x14ac:dyDescent="0.25">
      <c r="A90" s="50"/>
      <c r="B90" s="49">
        <v>8</v>
      </c>
      <c r="C90" s="49" t="s">
        <v>265</v>
      </c>
      <c r="D90" s="51"/>
      <c r="E90" s="60"/>
      <c r="F90" s="60"/>
      <c r="G90" s="60"/>
      <c r="H90" s="73">
        <v>0.14899999999999999</v>
      </c>
      <c r="I90" s="51">
        <v>1</v>
      </c>
      <c r="J90" s="54"/>
      <c r="K90" s="55"/>
      <c r="P90" s="55">
        <f>H90*$G$82</f>
        <v>12665</v>
      </c>
      <c r="Q90" s="98"/>
    </row>
    <row r="91" spans="1:20" s="56" customFormat="1" hidden="1" outlineLevel="1" x14ac:dyDescent="0.25">
      <c r="A91" s="50"/>
      <c r="B91" s="49">
        <v>9</v>
      </c>
      <c r="C91" s="49" t="s">
        <v>265</v>
      </c>
      <c r="D91" s="51"/>
      <c r="E91" s="60"/>
      <c r="F91" s="60"/>
      <c r="G91" s="60"/>
      <c r="H91" s="73">
        <v>1E-3</v>
      </c>
      <c r="I91" s="51">
        <v>1</v>
      </c>
      <c r="J91" s="54"/>
      <c r="K91" s="55"/>
      <c r="Q91" s="55">
        <f>H91*G82</f>
        <v>85</v>
      </c>
    </row>
    <row r="92" spans="1:20" s="56" customFormat="1" hidden="1" outlineLevel="1" x14ac:dyDescent="0.25">
      <c r="A92" s="50"/>
      <c r="B92" s="49">
        <v>10</v>
      </c>
      <c r="C92" s="49" t="s">
        <v>164</v>
      </c>
      <c r="D92" s="51"/>
      <c r="E92" s="60"/>
      <c r="F92" s="60"/>
      <c r="G92" s="60"/>
      <c r="H92" s="73">
        <v>0.15</v>
      </c>
      <c r="I92" s="51">
        <v>1</v>
      </c>
      <c r="J92" s="54"/>
      <c r="K92" s="55"/>
      <c r="S92" s="55">
        <f>H92*G82</f>
        <v>12750</v>
      </c>
    </row>
    <row r="93" spans="1:20" s="56" customFormat="1" x14ac:dyDescent="0.25">
      <c r="A93" s="50">
        <f>Activites!B23</f>
        <v>2427101190</v>
      </c>
      <c r="B93" s="11" t="str">
        <f>Activites!C23</f>
        <v>D</v>
      </c>
      <c r="C93" s="50" t="str">
        <f>Activites!D23</f>
        <v>Purchase/Fabricate Copper lugs for connections</v>
      </c>
      <c r="D93" s="51"/>
      <c r="E93" s="60"/>
      <c r="F93" s="60"/>
      <c r="G93" s="60">
        <v>3046</v>
      </c>
      <c r="H93" s="66"/>
      <c r="I93" s="51">
        <v>1</v>
      </c>
      <c r="J93" s="82">
        <v>1</v>
      </c>
      <c r="K93" s="55">
        <f t="shared" si="1"/>
        <v>3046</v>
      </c>
      <c r="S93" s="55">
        <f>I93*G93</f>
        <v>3046</v>
      </c>
    </row>
    <row r="94" spans="1:20" s="56" customFormat="1" ht="15" customHeight="1" x14ac:dyDescent="0.25">
      <c r="A94" s="50">
        <f>Activites!B24</f>
        <v>2427101195</v>
      </c>
      <c r="B94" s="11" t="str">
        <f>Activites!C24</f>
        <v>H</v>
      </c>
      <c r="C94" s="50" t="str">
        <f>Activites!D24</f>
        <v>LCW Lines</v>
      </c>
      <c r="D94" s="51"/>
      <c r="E94" s="60"/>
      <c r="F94" s="60"/>
      <c r="G94" s="60">
        <v>6000</v>
      </c>
      <c r="H94" s="66"/>
      <c r="I94" s="51">
        <v>2</v>
      </c>
      <c r="J94" s="82">
        <f>0.5*I94</f>
        <v>1</v>
      </c>
      <c r="K94" s="55">
        <f t="shared" si="1"/>
        <v>6000</v>
      </c>
      <c r="P94" s="55">
        <f>(J94*G94)/2</f>
        <v>3000</v>
      </c>
      <c r="S94" s="103">
        <f>(J94*G94)/2</f>
        <v>3000</v>
      </c>
    </row>
    <row r="95" spans="1:20" s="16" customFormat="1" x14ac:dyDescent="0.25">
      <c r="A95" s="9">
        <f>Activites!B25</f>
        <v>2427101200</v>
      </c>
      <c r="B95" s="11" t="str">
        <f>Activites!C25</f>
        <v>S</v>
      </c>
      <c r="C95" s="9" t="str">
        <f>Activites!D25</f>
        <v>PLC Programming</v>
      </c>
      <c r="D95" s="12"/>
      <c r="E95" s="24"/>
      <c r="F95" s="24"/>
      <c r="G95" s="24">
        <v>25956</v>
      </c>
      <c r="H95" s="66"/>
      <c r="I95" s="12"/>
      <c r="J95" s="14">
        <f>(H96*I96)+(H97*I97)+(H98*I98)+(H100*I100)+(H102*I102)+(H104*I104)+(H106*I106)+(H108*I108)+(H110*I110)+(H112*I112)+(H114*I114)+(H116*I116)+(H118*I118)+(H120*I120)+(H122*I122)+(H99*I99)+(H101*I101)+(H103*I103)+(H105*I105)+(H107*I107)+(H109*I109)+(H111*I111)+(H113*I113)+(H115*I115)+(H117*I117)+(H119*I119)+(H121*I121)+(H123*I123)</f>
        <v>0.82500000000000029</v>
      </c>
      <c r="K95" s="15">
        <f t="shared" si="1"/>
        <v>21413.700000000008</v>
      </c>
      <c r="L95" s="15">
        <f>J95*G95</f>
        <v>21413.700000000008</v>
      </c>
    </row>
    <row r="96" spans="1:20" s="56" customFormat="1" outlineLevel="1" x14ac:dyDescent="0.25">
      <c r="A96" s="50"/>
      <c r="B96" s="49">
        <v>1</v>
      </c>
      <c r="C96" s="49" t="s">
        <v>58</v>
      </c>
      <c r="D96" s="51"/>
      <c r="E96" s="60"/>
      <c r="F96" s="52"/>
      <c r="G96" s="60"/>
      <c r="H96" s="59">
        <v>0.05</v>
      </c>
      <c r="I96" s="51">
        <v>1</v>
      </c>
      <c r="J96" s="54"/>
      <c r="K96" s="55"/>
      <c r="L96" s="55"/>
      <c r="N96" s="75"/>
    </row>
    <row r="97" spans="1:27" s="56" customFormat="1" outlineLevel="1" x14ac:dyDescent="0.25">
      <c r="A97" s="50"/>
      <c r="B97" s="49">
        <v>2</v>
      </c>
      <c r="C97" s="49" t="s">
        <v>59</v>
      </c>
      <c r="D97" s="107"/>
      <c r="E97" s="60"/>
      <c r="F97" s="52"/>
      <c r="G97" s="60"/>
      <c r="H97" s="59">
        <v>0.05</v>
      </c>
      <c r="I97" s="51">
        <v>1</v>
      </c>
      <c r="J97" s="54"/>
      <c r="K97" s="55"/>
      <c r="L97" s="55"/>
      <c r="AA97" s="75">
        <f>H97*G95</f>
        <v>1297.8000000000002</v>
      </c>
    </row>
    <row r="98" spans="1:27" s="56" customFormat="1" outlineLevel="1" x14ac:dyDescent="0.25">
      <c r="A98" s="50"/>
      <c r="B98" s="49">
        <v>3</v>
      </c>
      <c r="C98" s="49" t="s">
        <v>289</v>
      </c>
      <c r="D98" s="107"/>
      <c r="E98" s="60"/>
      <c r="F98" s="52"/>
      <c r="G98" s="60"/>
      <c r="H98" s="70">
        <v>0.1</v>
      </c>
      <c r="I98" s="51">
        <v>1</v>
      </c>
      <c r="J98" s="54"/>
      <c r="K98" s="55"/>
      <c r="L98" s="55"/>
      <c r="X98" s="55">
        <f>H98*$G$95</f>
        <v>2595.6000000000004</v>
      </c>
    </row>
    <row r="99" spans="1:27" s="56" customFormat="1" outlineLevel="1" x14ac:dyDescent="0.25">
      <c r="A99" s="50"/>
      <c r="B99" s="49">
        <v>4</v>
      </c>
      <c r="C99" s="49" t="s">
        <v>290</v>
      </c>
      <c r="D99" s="107"/>
      <c r="E99" s="60"/>
      <c r="F99" s="52"/>
      <c r="G99" s="60"/>
      <c r="H99" s="70">
        <v>0.05</v>
      </c>
      <c r="I99" s="51">
        <v>1</v>
      </c>
      <c r="J99" s="54"/>
      <c r="K99" s="55"/>
      <c r="L99" s="55"/>
      <c r="Y99" s="55">
        <f>H99*G95</f>
        <v>1297.8000000000002</v>
      </c>
    </row>
    <row r="100" spans="1:27" s="56" customFormat="1" outlineLevel="1" x14ac:dyDescent="0.25">
      <c r="A100" s="50"/>
      <c r="B100" s="49">
        <v>5</v>
      </c>
      <c r="C100" s="49" t="s">
        <v>291</v>
      </c>
      <c r="D100" s="107"/>
      <c r="E100" s="60"/>
      <c r="F100" s="52"/>
      <c r="G100" s="60"/>
      <c r="H100" s="70">
        <v>2.5000000000000001E-2</v>
      </c>
      <c r="I100" s="51">
        <v>1</v>
      </c>
      <c r="J100" s="54"/>
      <c r="K100" s="55"/>
      <c r="L100" s="55"/>
      <c r="X100" s="55">
        <f>H100*$G$95</f>
        <v>648.90000000000009</v>
      </c>
    </row>
    <row r="101" spans="1:27" s="150" customFormat="1" outlineLevel="1" x14ac:dyDescent="0.25">
      <c r="A101" s="142"/>
      <c r="B101" s="143">
        <v>6</v>
      </c>
      <c r="C101" s="143" t="s">
        <v>303</v>
      </c>
      <c r="D101" s="144" t="s">
        <v>431</v>
      </c>
      <c r="E101" s="145"/>
      <c r="F101" s="146"/>
      <c r="G101" s="145"/>
      <c r="H101" s="151">
        <v>2.5000000000000001E-2</v>
      </c>
      <c r="I101" s="147"/>
      <c r="J101" s="148"/>
      <c r="K101" s="149"/>
      <c r="L101" s="149"/>
    </row>
    <row r="102" spans="1:27" s="56" customFormat="1" outlineLevel="1" x14ac:dyDescent="0.25">
      <c r="A102" s="50"/>
      <c r="B102" s="49">
        <v>7</v>
      </c>
      <c r="C102" s="49" t="s">
        <v>292</v>
      </c>
      <c r="D102" s="107"/>
      <c r="E102" s="60"/>
      <c r="F102" s="52"/>
      <c r="G102" s="60"/>
      <c r="H102" s="70">
        <v>2.5000000000000001E-2</v>
      </c>
      <c r="I102" s="51">
        <v>1</v>
      </c>
      <c r="J102" s="54"/>
      <c r="K102" s="55"/>
      <c r="L102" s="55"/>
      <c r="X102" s="55">
        <f>H102*$G$95</f>
        <v>648.90000000000009</v>
      </c>
    </row>
    <row r="103" spans="1:27" s="56" customFormat="1" outlineLevel="1" x14ac:dyDescent="0.25">
      <c r="A103" s="50"/>
      <c r="B103" s="49">
        <v>8</v>
      </c>
      <c r="C103" s="49" t="s">
        <v>304</v>
      </c>
      <c r="D103" s="107"/>
      <c r="E103" s="60"/>
      <c r="F103" s="52"/>
      <c r="G103" s="60"/>
      <c r="H103" s="70">
        <v>2.5000000000000001E-2</v>
      </c>
      <c r="I103" s="51">
        <v>1</v>
      </c>
      <c r="J103" s="54"/>
      <c r="K103" s="55"/>
      <c r="L103" s="55"/>
      <c r="AA103" s="75">
        <f>H103*G95</f>
        <v>648.90000000000009</v>
      </c>
    </row>
    <row r="104" spans="1:27" s="56" customFormat="1" outlineLevel="1" x14ac:dyDescent="0.25">
      <c r="A104" s="50"/>
      <c r="B104" s="49">
        <v>9</v>
      </c>
      <c r="C104" s="49" t="s">
        <v>293</v>
      </c>
      <c r="D104" s="51"/>
      <c r="E104" s="60"/>
      <c r="F104" s="52"/>
      <c r="G104" s="60"/>
      <c r="H104" s="70">
        <v>2.5000000000000001E-2</v>
      </c>
      <c r="I104" s="51">
        <v>1</v>
      </c>
      <c r="J104" s="54"/>
      <c r="K104" s="55"/>
      <c r="L104" s="55"/>
      <c r="U104" s="55">
        <f>H104*$G$95</f>
        <v>648.90000000000009</v>
      </c>
    </row>
    <row r="105" spans="1:27" s="56" customFormat="1" outlineLevel="1" x14ac:dyDescent="0.25">
      <c r="A105" s="50"/>
      <c r="B105" s="49">
        <v>10</v>
      </c>
      <c r="C105" s="49" t="s">
        <v>305</v>
      </c>
      <c r="D105" s="51"/>
      <c r="E105" s="60"/>
      <c r="F105" s="52"/>
      <c r="G105" s="60"/>
      <c r="H105" s="70">
        <v>2.5000000000000001E-2</v>
      </c>
      <c r="I105" s="51">
        <v>1</v>
      </c>
      <c r="J105" s="54"/>
      <c r="K105" s="55"/>
      <c r="L105" s="55"/>
      <c r="U105" s="55">
        <f>H105*$G$95</f>
        <v>648.90000000000009</v>
      </c>
    </row>
    <row r="106" spans="1:27" s="56" customFormat="1" outlineLevel="1" x14ac:dyDescent="0.25">
      <c r="A106" s="50"/>
      <c r="B106" s="49">
        <v>11</v>
      </c>
      <c r="C106" s="49" t="s">
        <v>294</v>
      </c>
      <c r="D106" s="107"/>
      <c r="E106" s="60"/>
      <c r="F106" s="52"/>
      <c r="G106" s="60"/>
      <c r="H106" s="70">
        <v>2.5000000000000001E-2</v>
      </c>
      <c r="I106" s="51">
        <v>1</v>
      </c>
      <c r="J106" s="54"/>
      <c r="K106" s="55"/>
      <c r="L106" s="55"/>
      <c r="X106" s="55">
        <f>H106*$G$95</f>
        <v>648.90000000000009</v>
      </c>
    </row>
    <row r="107" spans="1:27" s="150" customFormat="1" outlineLevel="1" x14ac:dyDescent="0.25">
      <c r="A107" s="142"/>
      <c r="B107" s="143">
        <v>12</v>
      </c>
      <c r="C107" s="143" t="s">
        <v>306</v>
      </c>
      <c r="D107" s="144" t="s">
        <v>431</v>
      </c>
      <c r="E107" s="145"/>
      <c r="F107" s="146"/>
      <c r="G107" s="145"/>
      <c r="H107" s="151">
        <v>2.5000000000000001E-2</v>
      </c>
      <c r="I107" s="147">
        <v>1</v>
      </c>
      <c r="J107" s="148"/>
      <c r="K107" s="149"/>
      <c r="L107" s="149"/>
    </row>
    <row r="108" spans="1:27" s="56" customFormat="1" outlineLevel="1" x14ac:dyDescent="0.25">
      <c r="A108" s="50"/>
      <c r="B108" s="49">
        <v>13</v>
      </c>
      <c r="C108" s="49" t="s">
        <v>295</v>
      </c>
      <c r="D108" s="107"/>
      <c r="E108" s="60"/>
      <c r="F108" s="52"/>
      <c r="G108" s="60"/>
      <c r="H108" s="70">
        <v>2.5000000000000001E-2</v>
      </c>
      <c r="I108" s="51">
        <v>1</v>
      </c>
      <c r="J108" s="54"/>
      <c r="K108" s="55"/>
      <c r="L108" s="55"/>
      <c r="X108" s="55">
        <f>H108*$G$95</f>
        <v>648.90000000000009</v>
      </c>
    </row>
    <row r="109" spans="1:27" s="150" customFormat="1" outlineLevel="1" x14ac:dyDescent="0.25">
      <c r="A109" s="142"/>
      <c r="B109" s="143">
        <v>14</v>
      </c>
      <c r="C109" s="143" t="s">
        <v>307</v>
      </c>
      <c r="D109" s="144" t="s">
        <v>431</v>
      </c>
      <c r="E109" s="145"/>
      <c r="F109" s="146"/>
      <c r="G109" s="145"/>
      <c r="H109" s="151">
        <v>2.5000000000000001E-2</v>
      </c>
      <c r="I109" s="147"/>
      <c r="J109" s="148"/>
      <c r="K109" s="149"/>
      <c r="L109" s="149"/>
    </row>
    <row r="110" spans="1:27" s="56" customFormat="1" outlineLevel="1" x14ac:dyDescent="0.25">
      <c r="A110" s="50"/>
      <c r="B110" s="49">
        <v>15</v>
      </c>
      <c r="C110" s="49" t="s">
        <v>296</v>
      </c>
      <c r="D110" s="107"/>
      <c r="E110" s="60"/>
      <c r="F110" s="52"/>
      <c r="G110" s="60"/>
      <c r="H110" s="70">
        <v>2.5000000000000001E-2</v>
      </c>
      <c r="I110" s="51">
        <v>1</v>
      </c>
      <c r="J110" s="54"/>
      <c r="K110" s="55"/>
      <c r="L110" s="55"/>
      <c r="X110" s="55">
        <f>H110*$G$95</f>
        <v>648.90000000000009</v>
      </c>
    </row>
    <row r="111" spans="1:27" s="150" customFormat="1" outlineLevel="1" x14ac:dyDescent="0.25">
      <c r="A111" s="142"/>
      <c r="B111" s="143">
        <v>16</v>
      </c>
      <c r="C111" s="143" t="s">
        <v>308</v>
      </c>
      <c r="D111" s="144" t="s">
        <v>431</v>
      </c>
      <c r="E111" s="145"/>
      <c r="F111" s="146"/>
      <c r="G111" s="145"/>
      <c r="H111" s="151">
        <v>2.5000000000000001E-2</v>
      </c>
      <c r="I111" s="147"/>
      <c r="J111" s="148"/>
      <c r="K111" s="149"/>
      <c r="L111" s="149"/>
    </row>
    <row r="112" spans="1:27" s="56" customFormat="1" outlineLevel="1" x14ac:dyDescent="0.25">
      <c r="A112" s="50"/>
      <c r="B112" s="49">
        <v>17</v>
      </c>
      <c r="C112" s="49" t="s">
        <v>297</v>
      </c>
      <c r="D112" s="107"/>
      <c r="E112" s="60"/>
      <c r="F112" s="52"/>
      <c r="G112" s="60"/>
      <c r="H112" s="70">
        <v>2.5000000000000001E-2</v>
      </c>
      <c r="I112" s="51">
        <v>1</v>
      </c>
      <c r="J112" s="54"/>
      <c r="K112" s="55"/>
      <c r="L112" s="55"/>
      <c r="X112" s="55">
        <f>H112*$G$95</f>
        <v>648.90000000000009</v>
      </c>
    </row>
    <row r="113" spans="1:24" s="150" customFormat="1" outlineLevel="1" x14ac:dyDescent="0.25">
      <c r="A113" s="142"/>
      <c r="B113" s="143">
        <v>18</v>
      </c>
      <c r="C113" s="143" t="s">
        <v>309</v>
      </c>
      <c r="D113" s="144" t="s">
        <v>431</v>
      </c>
      <c r="E113" s="145"/>
      <c r="F113" s="146"/>
      <c r="G113" s="145"/>
      <c r="H113" s="151">
        <v>2.5000000000000001E-2</v>
      </c>
      <c r="I113" s="147"/>
      <c r="J113" s="148"/>
      <c r="K113" s="149"/>
      <c r="L113" s="149"/>
    </row>
    <row r="114" spans="1:24" s="56" customFormat="1" outlineLevel="1" x14ac:dyDescent="0.25">
      <c r="A114" s="50"/>
      <c r="B114" s="49">
        <v>19</v>
      </c>
      <c r="C114" s="49" t="s">
        <v>298</v>
      </c>
      <c r="D114" s="107"/>
      <c r="E114" s="60"/>
      <c r="F114" s="52"/>
      <c r="G114" s="60"/>
      <c r="H114" s="70">
        <v>2.5000000000000001E-2</v>
      </c>
      <c r="I114" s="51">
        <v>1</v>
      </c>
      <c r="J114" s="54"/>
      <c r="K114" s="55"/>
      <c r="L114" s="55"/>
      <c r="X114" s="55">
        <f>H114*$G$95</f>
        <v>648.90000000000009</v>
      </c>
    </row>
    <row r="115" spans="1:24" s="150" customFormat="1" outlineLevel="1" x14ac:dyDescent="0.25">
      <c r="A115" s="142"/>
      <c r="B115" s="143">
        <v>20</v>
      </c>
      <c r="C115" s="143" t="s">
        <v>310</v>
      </c>
      <c r="D115" s="144" t="s">
        <v>431</v>
      </c>
      <c r="E115" s="145"/>
      <c r="F115" s="146"/>
      <c r="G115" s="145"/>
      <c r="H115" s="151">
        <v>2.5000000000000001E-2</v>
      </c>
      <c r="I115" s="147">
        <v>1</v>
      </c>
      <c r="J115" s="148"/>
      <c r="K115" s="149"/>
      <c r="L115" s="149"/>
    </row>
    <row r="116" spans="1:24" s="56" customFormat="1" outlineLevel="1" x14ac:dyDescent="0.25">
      <c r="A116" s="50"/>
      <c r="B116" s="49">
        <v>21</v>
      </c>
      <c r="C116" s="49" t="s">
        <v>299</v>
      </c>
      <c r="D116" s="107"/>
      <c r="E116" s="60"/>
      <c r="F116" s="52"/>
      <c r="G116" s="60"/>
      <c r="H116" s="70">
        <v>2.5000000000000001E-2</v>
      </c>
      <c r="I116" s="51">
        <v>1</v>
      </c>
      <c r="J116" s="54"/>
      <c r="K116" s="55"/>
      <c r="L116" s="55"/>
      <c r="X116" s="55">
        <f>H116*$G$95</f>
        <v>648.90000000000009</v>
      </c>
    </row>
    <row r="117" spans="1:24" s="150" customFormat="1" outlineLevel="1" x14ac:dyDescent="0.25">
      <c r="A117" s="142"/>
      <c r="B117" s="143">
        <v>22</v>
      </c>
      <c r="C117" s="143" t="s">
        <v>311</v>
      </c>
      <c r="D117" s="144" t="s">
        <v>431</v>
      </c>
      <c r="E117" s="145"/>
      <c r="F117" s="146"/>
      <c r="G117" s="145"/>
      <c r="H117" s="151">
        <v>2.5000000000000001E-2</v>
      </c>
      <c r="I117" s="147"/>
      <c r="J117" s="148"/>
      <c r="K117" s="149"/>
      <c r="L117" s="149"/>
    </row>
    <row r="118" spans="1:24" s="56" customFormat="1" outlineLevel="1" x14ac:dyDescent="0.25">
      <c r="A118" s="50"/>
      <c r="B118" s="49">
        <v>23</v>
      </c>
      <c r="C118" s="61" t="s">
        <v>300</v>
      </c>
      <c r="D118" s="51"/>
      <c r="E118" s="60"/>
      <c r="F118" s="52"/>
      <c r="G118" s="60"/>
      <c r="H118" s="70">
        <v>0.08</v>
      </c>
      <c r="I118" s="51">
        <v>1</v>
      </c>
      <c r="J118" s="54"/>
      <c r="K118" s="55"/>
      <c r="L118" s="55"/>
      <c r="X118" s="55">
        <f>H118*G95</f>
        <v>2076.48</v>
      </c>
    </row>
    <row r="119" spans="1:24" s="150" customFormat="1" outlineLevel="1" x14ac:dyDescent="0.25">
      <c r="A119" s="142"/>
      <c r="B119" s="143">
        <v>24</v>
      </c>
      <c r="C119" s="152" t="s">
        <v>312</v>
      </c>
      <c r="D119" s="144" t="s">
        <v>431</v>
      </c>
      <c r="E119" s="145"/>
      <c r="F119" s="146"/>
      <c r="G119" s="145"/>
      <c r="H119" s="151">
        <v>0.02</v>
      </c>
      <c r="I119" s="147">
        <v>1</v>
      </c>
      <c r="J119" s="148"/>
      <c r="K119" s="149"/>
      <c r="L119" s="149"/>
    </row>
    <row r="120" spans="1:24" s="56" customFormat="1" outlineLevel="1" x14ac:dyDescent="0.25">
      <c r="A120" s="50"/>
      <c r="B120" s="49">
        <v>25</v>
      </c>
      <c r="C120" s="49" t="s">
        <v>301</v>
      </c>
      <c r="D120" s="107"/>
      <c r="E120" s="60"/>
      <c r="F120" s="52"/>
      <c r="G120" s="60"/>
      <c r="H120" s="70">
        <v>0.1</v>
      </c>
      <c r="I120" s="51">
        <v>1</v>
      </c>
      <c r="J120" s="54"/>
      <c r="K120" s="55"/>
      <c r="L120" s="55"/>
      <c r="X120" s="55">
        <f>H120*$G$95</f>
        <v>2595.6000000000004</v>
      </c>
    </row>
    <row r="121" spans="1:24" s="150" customFormat="1" outlineLevel="1" x14ac:dyDescent="0.25">
      <c r="A121" s="142"/>
      <c r="B121" s="143">
        <v>26</v>
      </c>
      <c r="C121" s="143" t="s">
        <v>313</v>
      </c>
      <c r="D121" s="144" t="s">
        <v>431</v>
      </c>
      <c r="E121" s="145"/>
      <c r="F121" s="146"/>
      <c r="G121" s="145"/>
      <c r="H121" s="151">
        <v>0.05</v>
      </c>
      <c r="I121" s="147"/>
      <c r="J121" s="148"/>
      <c r="K121" s="149"/>
      <c r="L121" s="149"/>
    </row>
    <row r="122" spans="1:24" s="56" customFormat="1" outlineLevel="1" x14ac:dyDescent="0.25">
      <c r="A122" s="50"/>
      <c r="B122" s="49">
        <v>27</v>
      </c>
      <c r="C122" s="49" t="s">
        <v>302</v>
      </c>
      <c r="D122" s="51"/>
      <c r="E122" s="60"/>
      <c r="F122" s="52"/>
      <c r="G122" s="60"/>
      <c r="H122" s="62">
        <v>2.5000000000000001E-2</v>
      </c>
      <c r="I122" s="51">
        <v>1</v>
      </c>
      <c r="J122" s="54"/>
      <c r="K122" s="55"/>
      <c r="L122" s="55"/>
      <c r="W122" s="55">
        <f>H122*G95</f>
        <v>648.90000000000009</v>
      </c>
    </row>
    <row r="123" spans="1:24" s="150" customFormat="1" outlineLevel="1" x14ac:dyDescent="0.25">
      <c r="A123" s="142"/>
      <c r="B123" s="143">
        <v>28</v>
      </c>
      <c r="C123" s="143" t="s">
        <v>314</v>
      </c>
      <c r="D123" s="144" t="s">
        <v>431</v>
      </c>
      <c r="E123" s="145"/>
      <c r="F123" s="146"/>
      <c r="G123" s="145"/>
      <c r="H123" s="153">
        <v>2.5000000000000001E-2</v>
      </c>
      <c r="I123" s="147">
        <v>1</v>
      </c>
      <c r="J123" s="148"/>
      <c r="K123" s="149"/>
      <c r="L123" s="149"/>
    </row>
    <row r="124" spans="1:24" s="115" customFormat="1" x14ac:dyDescent="0.25">
      <c r="A124" s="110">
        <f>Activites!B26</f>
        <v>2427101210</v>
      </c>
      <c r="B124" s="111" t="str">
        <f>Activites!C26</f>
        <v>H</v>
      </c>
      <c r="C124" s="110" t="str">
        <f>Activites!D26</f>
        <v>EPICS Specification</v>
      </c>
      <c r="D124" s="112"/>
      <c r="E124" s="96"/>
      <c r="F124" s="96"/>
      <c r="G124" s="96">
        <v>1492</v>
      </c>
      <c r="H124" s="112"/>
      <c r="I124" s="113">
        <v>2</v>
      </c>
      <c r="J124" s="119">
        <f>0.5*I124</f>
        <v>1</v>
      </c>
      <c r="K124" s="114">
        <f t="shared" si="1"/>
        <v>1492</v>
      </c>
      <c r="T124" s="114">
        <f>G124</f>
        <v>1492</v>
      </c>
    </row>
    <row r="125" spans="1:24" s="16" customFormat="1" x14ac:dyDescent="0.25">
      <c r="A125" s="9">
        <f>Activites!B27</f>
        <v>2427101215</v>
      </c>
      <c r="B125" s="11" t="str">
        <f>Activites!C27</f>
        <v>S</v>
      </c>
      <c r="C125" s="9" t="str">
        <f>Activites!D27</f>
        <v>PLC Logic Documentation</v>
      </c>
      <c r="D125" s="12"/>
      <c r="E125" s="24"/>
      <c r="F125" s="24"/>
      <c r="G125" s="24">
        <v>6183</v>
      </c>
      <c r="H125" s="66"/>
      <c r="I125" s="12"/>
      <c r="J125" s="14">
        <f>I126*H126+I127*H127+I128*H128+I129*H129+I130*H130+I131*H131+I132*H132</f>
        <v>0</v>
      </c>
      <c r="K125" s="15">
        <f t="shared" si="1"/>
        <v>0</v>
      </c>
    </row>
    <row r="126" spans="1:24" s="150" customFormat="1" outlineLevel="1" x14ac:dyDescent="0.25">
      <c r="A126" s="142"/>
      <c r="B126" s="143">
        <v>1</v>
      </c>
      <c r="C126" s="143" t="s">
        <v>68</v>
      </c>
      <c r="D126" s="144" t="s">
        <v>431</v>
      </c>
      <c r="E126" s="145"/>
      <c r="F126" s="146"/>
      <c r="G126" s="145"/>
      <c r="H126" s="153">
        <v>0.14285714285714285</v>
      </c>
      <c r="I126" s="147"/>
      <c r="J126" s="148"/>
      <c r="K126" s="149"/>
    </row>
    <row r="127" spans="1:24" s="150" customFormat="1" outlineLevel="1" x14ac:dyDescent="0.25">
      <c r="A127" s="142"/>
      <c r="B127" s="143">
        <v>2</v>
      </c>
      <c r="C127" s="143" t="s">
        <v>69</v>
      </c>
      <c r="D127" s="144" t="s">
        <v>431</v>
      </c>
      <c r="E127" s="145"/>
      <c r="F127" s="146"/>
      <c r="G127" s="145"/>
      <c r="H127" s="153">
        <v>0.14285714285714285</v>
      </c>
      <c r="I127" s="147"/>
      <c r="J127" s="148"/>
      <c r="K127" s="149"/>
    </row>
    <row r="128" spans="1:24" s="150" customFormat="1" outlineLevel="1" x14ac:dyDescent="0.25">
      <c r="A128" s="142"/>
      <c r="B128" s="143">
        <v>3</v>
      </c>
      <c r="C128" s="143" t="s">
        <v>70</v>
      </c>
      <c r="D128" s="144" t="s">
        <v>431</v>
      </c>
      <c r="E128" s="145"/>
      <c r="F128" s="146"/>
      <c r="G128" s="145"/>
      <c r="H128" s="153">
        <v>0.14285714285714285</v>
      </c>
      <c r="I128" s="147"/>
      <c r="J128" s="148"/>
      <c r="K128" s="149"/>
    </row>
    <row r="129" spans="1:27" s="150" customFormat="1" outlineLevel="1" x14ac:dyDescent="0.25">
      <c r="A129" s="142"/>
      <c r="B129" s="143">
        <v>4</v>
      </c>
      <c r="C129" s="143" t="s">
        <v>71</v>
      </c>
      <c r="D129" s="144" t="s">
        <v>431</v>
      </c>
      <c r="E129" s="145"/>
      <c r="F129" s="146"/>
      <c r="G129" s="145"/>
      <c r="H129" s="153">
        <v>0.14285714285714285</v>
      </c>
      <c r="I129" s="147"/>
      <c r="J129" s="148"/>
      <c r="K129" s="149"/>
    </row>
    <row r="130" spans="1:27" s="150" customFormat="1" outlineLevel="1" x14ac:dyDescent="0.25">
      <c r="A130" s="142"/>
      <c r="B130" s="143">
        <v>5</v>
      </c>
      <c r="C130" s="143" t="s">
        <v>72</v>
      </c>
      <c r="D130" s="144" t="s">
        <v>431</v>
      </c>
      <c r="E130" s="145"/>
      <c r="F130" s="146"/>
      <c r="G130" s="145"/>
      <c r="H130" s="153">
        <v>0.14285714285714285</v>
      </c>
      <c r="I130" s="147"/>
      <c r="J130" s="148"/>
      <c r="K130" s="149"/>
    </row>
    <row r="131" spans="1:27" s="150" customFormat="1" outlineLevel="1" x14ac:dyDescent="0.25">
      <c r="A131" s="142"/>
      <c r="B131" s="143">
        <v>6</v>
      </c>
      <c r="C131" s="143" t="s">
        <v>73</v>
      </c>
      <c r="D131" s="144" t="s">
        <v>431</v>
      </c>
      <c r="E131" s="145"/>
      <c r="F131" s="146"/>
      <c r="G131" s="145"/>
      <c r="H131" s="153">
        <v>0.14285714285714285</v>
      </c>
      <c r="I131" s="147"/>
      <c r="J131" s="148"/>
      <c r="K131" s="149"/>
    </row>
    <row r="132" spans="1:27" s="150" customFormat="1" outlineLevel="1" x14ac:dyDescent="0.25">
      <c r="A132" s="142"/>
      <c r="B132" s="143">
        <v>7</v>
      </c>
      <c r="C132" s="143" t="s">
        <v>74</v>
      </c>
      <c r="D132" s="144" t="s">
        <v>431</v>
      </c>
      <c r="E132" s="145"/>
      <c r="F132" s="146"/>
      <c r="G132" s="145"/>
      <c r="H132" s="153">
        <v>0.14299999999999999</v>
      </c>
      <c r="I132" s="147"/>
      <c r="J132" s="148"/>
      <c r="K132" s="149"/>
    </row>
    <row r="133" spans="1:27" s="16" customFormat="1" x14ac:dyDescent="0.25">
      <c r="A133" s="9">
        <f>Activites!B28</f>
        <v>2427101220</v>
      </c>
      <c r="B133" s="11" t="str">
        <f>Activites!C28</f>
        <v>S</v>
      </c>
      <c r="C133" s="9" t="str">
        <f>Activites!D28</f>
        <v>EPICS Programming</v>
      </c>
      <c r="D133" s="12"/>
      <c r="E133" s="24"/>
      <c r="F133" s="24"/>
      <c r="G133" s="24">
        <v>17304</v>
      </c>
      <c r="H133" s="66"/>
      <c r="I133" s="12"/>
      <c r="J133" s="14">
        <f>I134*H134+I135*H135+I145*H145+(H136*I136)+(H137*I137)+(H138*I138)+(H139*I139)+(H140*I140)+(H141*I141)+(H142*I142)+(H143*I143)+(H144*I144)+(H146*I146)+(H147*I147)</f>
        <v>0.1</v>
      </c>
      <c r="K133" s="15">
        <f t="shared" si="1"/>
        <v>1730.4</v>
      </c>
    </row>
    <row r="134" spans="1:27" s="56" customFormat="1" outlineLevel="1" x14ac:dyDescent="0.25">
      <c r="A134" s="50"/>
      <c r="B134" s="49">
        <v>1</v>
      </c>
      <c r="C134" s="49" t="s">
        <v>79</v>
      </c>
      <c r="D134" s="107"/>
      <c r="E134" s="60"/>
      <c r="F134" s="52"/>
      <c r="G134" s="60"/>
      <c r="H134" s="70">
        <v>0.05</v>
      </c>
      <c r="I134" s="51">
        <v>1</v>
      </c>
      <c r="AA134" s="75">
        <f>H134*G133</f>
        <v>865.2</v>
      </c>
    </row>
    <row r="135" spans="1:27" s="56" customFormat="1" outlineLevel="1" x14ac:dyDescent="0.25">
      <c r="A135" s="50"/>
      <c r="B135" s="49">
        <v>2</v>
      </c>
      <c r="C135" s="49" t="s">
        <v>78</v>
      </c>
      <c r="D135" s="107"/>
      <c r="E135" s="60"/>
      <c r="F135" s="52"/>
      <c r="G135" s="60"/>
      <c r="H135" s="70">
        <v>0.05</v>
      </c>
      <c r="I135" s="51">
        <v>1</v>
      </c>
      <c r="J135" s="54"/>
      <c r="K135" s="55"/>
      <c r="Z135" s="55">
        <f>H135*G133</f>
        <v>865.2</v>
      </c>
    </row>
    <row r="136" spans="1:27" s="150" customFormat="1" outlineLevel="1" x14ac:dyDescent="0.25">
      <c r="A136" s="142"/>
      <c r="B136" s="143">
        <v>3</v>
      </c>
      <c r="C136" s="154" t="s">
        <v>315</v>
      </c>
      <c r="D136" s="144" t="s">
        <v>432</v>
      </c>
      <c r="E136" s="145"/>
      <c r="F136" s="146"/>
      <c r="G136" s="145"/>
      <c r="H136" s="151">
        <v>0.05</v>
      </c>
      <c r="I136" s="147"/>
      <c r="J136" s="148"/>
      <c r="K136" s="149"/>
    </row>
    <row r="137" spans="1:27" s="150" customFormat="1" outlineLevel="1" x14ac:dyDescent="0.25">
      <c r="A137" s="142"/>
      <c r="B137" s="143">
        <v>4</v>
      </c>
      <c r="C137" s="154" t="s">
        <v>316</v>
      </c>
      <c r="D137" s="144" t="s">
        <v>432</v>
      </c>
      <c r="E137" s="145"/>
      <c r="F137" s="146"/>
      <c r="G137" s="145"/>
      <c r="H137" s="151">
        <v>0.1</v>
      </c>
      <c r="I137" s="147"/>
      <c r="J137" s="148"/>
      <c r="K137" s="149"/>
    </row>
    <row r="138" spans="1:27" s="150" customFormat="1" outlineLevel="1" x14ac:dyDescent="0.25">
      <c r="A138" s="142"/>
      <c r="B138" s="143">
        <v>5</v>
      </c>
      <c r="C138" s="154" t="s">
        <v>317</v>
      </c>
      <c r="D138" s="144" t="s">
        <v>432</v>
      </c>
      <c r="E138" s="145"/>
      <c r="F138" s="146"/>
      <c r="G138" s="145"/>
      <c r="H138" s="151">
        <v>7.4999999999999997E-2</v>
      </c>
      <c r="I138" s="147"/>
      <c r="J138" s="148"/>
      <c r="K138" s="149"/>
    </row>
    <row r="139" spans="1:27" s="150" customFormat="1" outlineLevel="1" x14ac:dyDescent="0.25">
      <c r="A139" s="142"/>
      <c r="B139" s="143">
        <v>6</v>
      </c>
      <c r="C139" s="154" t="s">
        <v>318</v>
      </c>
      <c r="D139" s="144" t="s">
        <v>432</v>
      </c>
      <c r="E139" s="145"/>
      <c r="F139" s="146"/>
      <c r="G139" s="145"/>
      <c r="H139" s="151">
        <v>0.1</v>
      </c>
      <c r="I139" s="147"/>
      <c r="J139" s="148"/>
      <c r="K139" s="149"/>
    </row>
    <row r="140" spans="1:27" s="150" customFormat="1" outlineLevel="1" x14ac:dyDescent="0.25">
      <c r="A140" s="142"/>
      <c r="B140" s="143">
        <v>7</v>
      </c>
      <c r="C140" s="154" t="s">
        <v>319</v>
      </c>
      <c r="D140" s="144" t="s">
        <v>432</v>
      </c>
      <c r="E140" s="145"/>
      <c r="F140" s="146"/>
      <c r="G140" s="145"/>
      <c r="H140" s="151">
        <v>0.1</v>
      </c>
      <c r="I140" s="147"/>
      <c r="J140" s="155"/>
      <c r="K140" s="149"/>
    </row>
    <row r="141" spans="1:27" s="150" customFormat="1" outlineLevel="1" x14ac:dyDescent="0.25">
      <c r="A141" s="142"/>
      <c r="B141" s="143">
        <v>8</v>
      </c>
      <c r="C141" s="154" t="s">
        <v>320</v>
      </c>
      <c r="D141" s="144" t="s">
        <v>432</v>
      </c>
      <c r="E141" s="145"/>
      <c r="F141" s="146"/>
      <c r="G141" s="145"/>
      <c r="H141" s="151">
        <v>0.1</v>
      </c>
      <c r="I141" s="147"/>
      <c r="J141" s="155"/>
      <c r="K141" s="149"/>
    </row>
    <row r="142" spans="1:27" s="150" customFormat="1" outlineLevel="1" x14ac:dyDescent="0.25">
      <c r="A142" s="142"/>
      <c r="B142" s="143">
        <v>9</v>
      </c>
      <c r="C142" s="154" t="s">
        <v>321</v>
      </c>
      <c r="D142" s="144" t="s">
        <v>432</v>
      </c>
      <c r="E142" s="145"/>
      <c r="F142" s="146"/>
      <c r="G142" s="145"/>
      <c r="H142" s="151">
        <v>0.1</v>
      </c>
      <c r="I142" s="147"/>
      <c r="J142" s="155"/>
      <c r="K142" s="149"/>
    </row>
    <row r="143" spans="1:27" s="150" customFormat="1" outlineLevel="1" x14ac:dyDescent="0.25">
      <c r="A143" s="142"/>
      <c r="B143" s="143">
        <v>10</v>
      </c>
      <c r="C143" s="154" t="s">
        <v>322</v>
      </c>
      <c r="D143" s="144" t="s">
        <v>432</v>
      </c>
      <c r="E143" s="145"/>
      <c r="F143" s="146"/>
      <c r="G143" s="145"/>
      <c r="H143" s="151">
        <v>7.4999999999999997E-2</v>
      </c>
      <c r="I143" s="147"/>
      <c r="J143" s="155"/>
      <c r="K143" s="149"/>
    </row>
    <row r="144" spans="1:27" s="150" customFormat="1" outlineLevel="1" x14ac:dyDescent="0.25">
      <c r="A144" s="142"/>
      <c r="B144" s="143">
        <v>11</v>
      </c>
      <c r="C144" s="154" t="s">
        <v>323</v>
      </c>
      <c r="D144" s="144" t="s">
        <v>432</v>
      </c>
      <c r="E144" s="145"/>
      <c r="F144" s="146"/>
      <c r="G144" s="145"/>
      <c r="H144" s="151">
        <v>0.1</v>
      </c>
      <c r="I144" s="147"/>
      <c r="J144" s="155"/>
      <c r="K144" s="149"/>
    </row>
    <row r="145" spans="1:28" s="150" customFormat="1" outlineLevel="1" x14ac:dyDescent="0.25">
      <c r="A145" s="142"/>
      <c r="B145" s="143">
        <v>12</v>
      </c>
      <c r="C145" s="143" t="s">
        <v>324</v>
      </c>
      <c r="D145" s="144" t="s">
        <v>432</v>
      </c>
      <c r="E145" s="145"/>
      <c r="F145" s="146"/>
      <c r="G145" s="145"/>
      <c r="H145" s="151">
        <v>0.02</v>
      </c>
      <c r="I145" s="147"/>
      <c r="J145" s="155"/>
      <c r="K145" s="149"/>
    </row>
    <row r="146" spans="1:28" s="150" customFormat="1" outlineLevel="1" x14ac:dyDescent="0.25">
      <c r="A146" s="142"/>
      <c r="B146" s="143">
        <v>13</v>
      </c>
      <c r="C146" s="143" t="s">
        <v>326</v>
      </c>
      <c r="D146" s="144" t="s">
        <v>432</v>
      </c>
      <c r="E146" s="145"/>
      <c r="F146" s="146"/>
      <c r="G146" s="145"/>
      <c r="H146" s="151">
        <v>0.04</v>
      </c>
      <c r="I146" s="147"/>
      <c r="J146" s="155"/>
      <c r="K146" s="149"/>
    </row>
    <row r="147" spans="1:28" s="150" customFormat="1" outlineLevel="1" x14ac:dyDescent="0.25">
      <c r="A147" s="142"/>
      <c r="B147" s="143">
        <v>14</v>
      </c>
      <c r="C147" s="143" t="s">
        <v>325</v>
      </c>
      <c r="D147" s="144" t="s">
        <v>432</v>
      </c>
      <c r="E147" s="145"/>
      <c r="F147" s="146"/>
      <c r="G147" s="145"/>
      <c r="H147" s="151">
        <v>0.04</v>
      </c>
      <c r="I147" s="147"/>
      <c r="J147" s="155"/>
      <c r="K147" s="149"/>
    </row>
    <row r="148" spans="1:28" s="16" customFormat="1" x14ac:dyDescent="0.25">
      <c r="A148" s="9">
        <f>Activites!B29</f>
        <v>2427101225</v>
      </c>
      <c r="B148" s="11" t="str">
        <f>Activites!C29</f>
        <v>S</v>
      </c>
      <c r="C148" s="9" t="str">
        <f>Activites!D29</f>
        <v>Fast DAQ Programming</v>
      </c>
      <c r="D148" s="12"/>
      <c r="E148" s="24"/>
      <c r="F148" s="24"/>
      <c r="G148" s="24">
        <v>10666</v>
      </c>
      <c r="H148" s="66"/>
      <c r="I148" s="12"/>
      <c r="J148" s="118">
        <f>I149*H149+(I157*H157)+(I160*H160)+(I161*H161)+(I162*H162)+(H150*I150)+(H151*I151)+(H152*I152)+(H153*I153)+(H154*I154)+(H155*I155)+(H156*I156)+(H158*I158)+(H159*I159)</f>
        <v>0.92499999999999993</v>
      </c>
      <c r="K148" s="15">
        <f>J148*G148</f>
        <v>9866.0499999999993</v>
      </c>
      <c r="P148" s="56"/>
    </row>
    <row r="149" spans="1:28" s="56" customFormat="1" x14ac:dyDescent="0.25">
      <c r="A149" s="50"/>
      <c r="B149" s="49">
        <v>1</v>
      </c>
      <c r="C149" s="49" t="s">
        <v>368</v>
      </c>
      <c r="D149" s="107"/>
      <c r="E149" s="60"/>
      <c r="F149" s="60"/>
      <c r="G149" s="60"/>
      <c r="H149" s="62">
        <v>0.05</v>
      </c>
      <c r="I149" s="51">
        <v>1</v>
      </c>
      <c r="J149" s="72"/>
      <c r="K149" s="55"/>
      <c r="X149" s="55">
        <f>H149*G148</f>
        <v>533.30000000000007</v>
      </c>
    </row>
    <row r="150" spans="1:28" s="56" customFormat="1" x14ac:dyDescent="0.25">
      <c r="A150" s="50"/>
      <c r="B150" s="49">
        <v>2</v>
      </c>
      <c r="C150" s="58" t="s">
        <v>366</v>
      </c>
      <c r="D150" s="107"/>
      <c r="E150" s="60"/>
      <c r="F150" s="60"/>
      <c r="G150" s="60"/>
      <c r="H150" s="62">
        <v>0.05</v>
      </c>
      <c r="I150" s="51">
        <v>1</v>
      </c>
      <c r="J150" s="72"/>
      <c r="K150" s="55"/>
      <c r="X150" s="55"/>
      <c r="Y150" s="55">
        <f>H150*$G$148</f>
        <v>533.30000000000007</v>
      </c>
    </row>
    <row r="151" spans="1:28" s="56" customFormat="1" x14ac:dyDescent="0.25">
      <c r="A151" s="50"/>
      <c r="B151" s="49">
        <v>3</v>
      </c>
      <c r="C151" s="58" t="s">
        <v>363</v>
      </c>
      <c r="D151" s="107"/>
      <c r="E151" s="60"/>
      <c r="F151" s="60"/>
      <c r="G151" s="60"/>
      <c r="H151" s="62">
        <v>0.1</v>
      </c>
      <c r="I151" s="51">
        <v>1</v>
      </c>
      <c r="J151" s="72"/>
      <c r="K151" s="55"/>
      <c r="X151" s="55"/>
      <c r="Y151" s="55">
        <f t="shared" ref="Y151:Y153" si="6">H151*$G$148</f>
        <v>1066.6000000000001</v>
      </c>
    </row>
    <row r="152" spans="1:28" s="56" customFormat="1" x14ac:dyDescent="0.25">
      <c r="A152" s="50"/>
      <c r="B152" s="49">
        <v>4</v>
      </c>
      <c r="C152" s="58" t="s">
        <v>364</v>
      </c>
      <c r="D152" s="107"/>
      <c r="E152" s="60"/>
      <c r="F152" s="60"/>
      <c r="G152" s="60"/>
      <c r="H152" s="62">
        <v>7.4999999999999997E-2</v>
      </c>
      <c r="I152" s="51">
        <v>1</v>
      </c>
      <c r="J152" s="72"/>
      <c r="K152" s="55"/>
      <c r="X152" s="55"/>
      <c r="Y152" s="55">
        <f t="shared" si="6"/>
        <v>799.94999999999993</v>
      </c>
    </row>
    <row r="153" spans="1:28" s="56" customFormat="1" x14ac:dyDescent="0.25">
      <c r="A153" s="50"/>
      <c r="B153" s="49">
        <v>5</v>
      </c>
      <c r="C153" s="58" t="s">
        <v>367</v>
      </c>
      <c r="D153" s="107"/>
      <c r="E153" s="60"/>
      <c r="F153" s="60"/>
      <c r="G153" s="60"/>
      <c r="H153" s="62">
        <v>7.4999999999999997E-2</v>
      </c>
      <c r="I153" s="51">
        <v>1</v>
      </c>
      <c r="J153" s="72"/>
      <c r="K153" s="55"/>
      <c r="X153" s="55"/>
      <c r="Y153" s="55">
        <f t="shared" si="6"/>
        <v>799.94999999999993</v>
      </c>
    </row>
    <row r="154" spans="1:28" s="56" customFormat="1" x14ac:dyDescent="0.25">
      <c r="A154" s="50"/>
      <c r="B154" s="49">
        <v>6</v>
      </c>
      <c r="C154" s="58" t="s">
        <v>369</v>
      </c>
      <c r="D154" s="107"/>
      <c r="E154" s="60"/>
      <c r="F154" s="60"/>
      <c r="G154" s="60"/>
      <c r="H154" s="62">
        <v>7.4999999999999997E-2</v>
      </c>
      <c r="I154" s="51">
        <v>1</v>
      </c>
      <c r="J154" s="72"/>
      <c r="K154" s="55"/>
      <c r="X154" s="55"/>
      <c r="Y154" s="98"/>
      <c r="Z154" s="55">
        <f>H154*$G$148</f>
        <v>799.94999999999993</v>
      </c>
    </row>
    <row r="155" spans="1:28" s="56" customFormat="1" x14ac:dyDescent="0.25">
      <c r="A155" s="50"/>
      <c r="B155" s="49">
        <v>7</v>
      </c>
      <c r="C155" s="58" t="s">
        <v>371</v>
      </c>
      <c r="D155" s="107"/>
      <c r="E155" s="60"/>
      <c r="F155" s="60"/>
      <c r="G155" s="60"/>
      <c r="H155" s="62">
        <v>7.4999999999999997E-2</v>
      </c>
      <c r="I155" s="51">
        <v>1</v>
      </c>
      <c r="J155" s="72"/>
      <c r="K155" s="55"/>
      <c r="X155" s="55"/>
      <c r="Y155" s="98"/>
      <c r="Z155" s="55">
        <f>H155*$G$148</f>
        <v>799.94999999999993</v>
      </c>
    </row>
    <row r="156" spans="1:28" s="56" customFormat="1" x14ac:dyDescent="0.25">
      <c r="A156" s="50"/>
      <c r="B156" s="49">
        <v>8</v>
      </c>
      <c r="C156" s="49" t="s">
        <v>373</v>
      </c>
      <c r="D156" s="107"/>
      <c r="E156" s="60"/>
      <c r="F156" s="60"/>
      <c r="G156" s="60"/>
      <c r="H156" s="62">
        <v>0.05</v>
      </c>
      <c r="I156" s="51">
        <v>1</v>
      </c>
      <c r="J156" s="72"/>
      <c r="K156" s="55"/>
      <c r="X156" s="55"/>
      <c r="Y156" s="55">
        <f>H156*G148</f>
        <v>533.30000000000007</v>
      </c>
    </row>
    <row r="157" spans="1:28" s="56" customFormat="1" outlineLevel="1" x14ac:dyDescent="0.25">
      <c r="A157" s="50"/>
      <c r="B157" s="49">
        <v>9</v>
      </c>
      <c r="C157" s="58" t="s">
        <v>365</v>
      </c>
      <c r="D157" s="107"/>
      <c r="E157" s="60"/>
      <c r="F157" s="60"/>
      <c r="G157" s="60"/>
      <c r="H157" s="62">
        <v>0.1</v>
      </c>
      <c r="I157" s="51">
        <v>1</v>
      </c>
      <c r="J157" s="124"/>
      <c r="K157" s="55"/>
      <c r="Y157" s="55">
        <f t="shared" ref="Y157" si="7">H157*$G$148</f>
        <v>1066.6000000000001</v>
      </c>
    </row>
    <row r="158" spans="1:28" s="56" customFormat="1" outlineLevel="1" x14ac:dyDescent="0.25">
      <c r="A158" s="50"/>
      <c r="B158" s="49">
        <v>10</v>
      </c>
      <c r="C158" s="61" t="s">
        <v>372</v>
      </c>
      <c r="D158" s="107"/>
      <c r="E158" s="60"/>
      <c r="F158" s="60"/>
      <c r="G158" s="60"/>
      <c r="H158" s="62">
        <v>7.4999999999999997E-2</v>
      </c>
      <c r="I158" s="51">
        <v>1</v>
      </c>
      <c r="J158" s="124"/>
      <c r="K158" s="55"/>
      <c r="Z158" s="55">
        <f>H158*G148</f>
        <v>799.94999999999993</v>
      </c>
    </row>
    <row r="159" spans="1:28" s="140" customFormat="1" outlineLevel="1" x14ac:dyDescent="0.25">
      <c r="A159" s="78"/>
      <c r="B159" s="135">
        <v>11</v>
      </c>
      <c r="C159" s="141" t="s">
        <v>370</v>
      </c>
      <c r="D159" s="136"/>
      <c r="E159" s="137"/>
      <c r="F159" s="137"/>
      <c r="G159" s="137"/>
      <c r="H159" s="156">
        <v>0.05</v>
      </c>
      <c r="I159" s="138">
        <v>1</v>
      </c>
      <c r="J159" s="157"/>
      <c r="K159" s="139"/>
      <c r="AB159" s="139">
        <f>H159*$G$148</f>
        <v>533.30000000000007</v>
      </c>
    </row>
    <row r="160" spans="1:28" s="140" customFormat="1" outlineLevel="1" x14ac:dyDescent="0.25">
      <c r="A160" s="78"/>
      <c r="B160" s="135">
        <v>12</v>
      </c>
      <c r="C160" s="141" t="s">
        <v>361</v>
      </c>
      <c r="D160" s="136"/>
      <c r="E160" s="137"/>
      <c r="F160" s="137"/>
      <c r="G160" s="137"/>
      <c r="H160" s="156">
        <v>7.4999999999999997E-2</v>
      </c>
      <c r="I160" s="138">
        <v>1</v>
      </c>
      <c r="K160" s="139"/>
      <c r="AB160" s="139">
        <f t="shared" ref="AB160:AB161" si="8">H160*$G$148</f>
        <v>799.94999999999993</v>
      </c>
    </row>
    <row r="161" spans="1:28" s="140" customFormat="1" outlineLevel="1" x14ac:dyDescent="0.25">
      <c r="A161" s="78"/>
      <c r="B161" s="135">
        <v>13</v>
      </c>
      <c r="C161" s="141" t="s">
        <v>362</v>
      </c>
      <c r="D161" s="136"/>
      <c r="E161" s="137"/>
      <c r="F161" s="137"/>
      <c r="G161" s="137"/>
      <c r="H161" s="156">
        <v>7.4999999999999997E-2</v>
      </c>
      <c r="I161" s="138">
        <v>1</v>
      </c>
      <c r="K161" s="139"/>
      <c r="AB161" s="139">
        <f t="shared" si="8"/>
        <v>799.94999999999993</v>
      </c>
    </row>
    <row r="162" spans="1:28" s="56" customFormat="1" outlineLevel="1" x14ac:dyDescent="0.25">
      <c r="A162" s="50"/>
      <c r="B162" s="49">
        <v>14</v>
      </c>
      <c r="C162" s="58" t="s">
        <v>374</v>
      </c>
      <c r="D162" s="107"/>
      <c r="E162" s="60"/>
      <c r="F162" s="60"/>
      <c r="G162" s="60"/>
      <c r="H162" s="62">
        <v>7.4999999999999997E-2</v>
      </c>
      <c r="I162" s="51"/>
      <c r="K162" s="55"/>
    </row>
    <row r="163" spans="1:28" s="16" customFormat="1" x14ac:dyDescent="0.25">
      <c r="A163" s="9">
        <f>Activites!B30</f>
        <v>2427101230</v>
      </c>
      <c r="B163" s="11" t="str">
        <f>Activites!C30</f>
        <v>S</v>
      </c>
      <c r="C163" s="9" t="str">
        <f>Activites!D30</f>
        <v>Populate Racks and Wire Back Panels</v>
      </c>
      <c r="D163" s="12"/>
      <c r="E163" s="24"/>
      <c r="F163" s="24"/>
      <c r="G163" s="24">
        <v>31295</v>
      </c>
      <c r="H163" s="66"/>
      <c r="I163" s="12"/>
      <c r="J163" s="14">
        <f>H164*I164+I165*H165+H182*I182+H194*I194+H195*I195+H196*I196+H197*I197+(H188*I188)+(H166*I166)+(H167*I167)+(H168*I168)+(H169*I169)+(H170*I170)+(H171*I171)+(H172*I172)+(H173*I173)+(H174*I174)+(H175*I175)+(H176*I176)+(H177*I177)+(H178*I178)+(H179*I179)+(H180*I180)+(H181*I181)+(H183*I183)+(H184*I184)+(H185*I185)+(H186*I186)+(H187*I187)+(H189*I189)+(H190*I190)+(H191*I191)+(H192*I192)+(H193*I193)</f>
        <v>0.99000000000000066</v>
      </c>
      <c r="K163" s="15">
        <f t="shared" ref="K163:K250" si="9">J163*G163</f>
        <v>30982.050000000021</v>
      </c>
    </row>
    <row r="164" spans="1:28" s="56" customFormat="1" outlineLevel="1" x14ac:dyDescent="0.25">
      <c r="A164" s="50"/>
      <c r="B164" s="49">
        <v>1</v>
      </c>
      <c r="C164" s="49" t="s">
        <v>267</v>
      </c>
      <c r="D164" s="51"/>
      <c r="E164" s="60"/>
      <c r="F164" s="60"/>
      <c r="G164" s="60"/>
      <c r="H164" s="62">
        <v>3.4000000000000002E-2</v>
      </c>
      <c r="I164" s="51">
        <v>1</v>
      </c>
      <c r="J164" s="54"/>
      <c r="K164" s="55"/>
      <c r="P164" s="55">
        <f>H164*$G$163</f>
        <v>1064.03</v>
      </c>
    </row>
    <row r="165" spans="1:28" s="56" customFormat="1" outlineLevel="1" x14ac:dyDescent="0.25">
      <c r="A165" s="50"/>
      <c r="B165" s="49">
        <v>2</v>
      </c>
      <c r="C165" s="49" t="s">
        <v>268</v>
      </c>
      <c r="D165" s="51"/>
      <c r="E165" s="60"/>
      <c r="F165" s="60"/>
      <c r="G165" s="60"/>
      <c r="H165" s="62">
        <v>3.4000000000000002E-2</v>
      </c>
      <c r="I165" s="51">
        <v>1</v>
      </c>
      <c r="J165" s="54"/>
      <c r="K165" s="55"/>
      <c r="P165" s="55">
        <f t="shared" ref="P165:P168" si="10">H165*$G$163</f>
        <v>1064.03</v>
      </c>
    </row>
    <row r="166" spans="1:28" s="56" customFormat="1" outlineLevel="1" x14ac:dyDescent="0.25">
      <c r="A166" s="50"/>
      <c r="B166" s="49">
        <v>3</v>
      </c>
      <c r="C166" s="49" t="s">
        <v>269</v>
      </c>
      <c r="D166" s="51"/>
      <c r="E166" s="60"/>
      <c r="F166" s="60"/>
      <c r="G166" s="60"/>
      <c r="H166" s="62">
        <v>3.4000000000000002E-2</v>
      </c>
      <c r="I166" s="51">
        <v>1</v>
      </c>
      <c r="J166" s="54"/>
      <c r="K166" s="55"/>
      <c r="P166" s="55">
        <f t="shared" si="10"/>
        <v>1064.03</v>
      </c>
    </row>
    <row r="167" spans="1:28" s="56" customFormat="1" outlineLevel="1" x14ac:dyDescent="0.25">
      <c r="A167" s="50"/>
      <c r="B167" s="49">
        <v>4</v>
      </c>
      <c r="C167" s="49" t="s">
        <v>270</v>
      </c>
      <c r="D167" s="51"/>
      <c r="E167" s="60"/>
      <c r="F167" s="60"/>
      <c r="G167" s="60"/>
      <c r="H167" s="62">
        <v>3.4000000000000002E-2</v>
      </c>
      <c r="I167" s="51">
        <v>1</v>
      </c>
      <c r="J167" s="54"/>
      <c r="K167" s="55"/>
      <c r="P167" s="55">
        <f t="shared" si="10"/>
        <v>1064.03</v>
      </c>
    </row>
    <row r="168" spans="1:28" s="56" customFormat="1" outlineLevel="1" x14ac:dyDescent="0.25">
      <c r="A168" s="50"/>
      <c r="B168" s="49">
        <v>5</v>
      </c>
      <c r="C168" s="49" t="s">
        <v>271</v>
      </c>
      <c r="D168" s="51"/>
      <c r="E168" s="60"/>
      <c r="F168" s="60"/>
      <c r="G168" s="60"/>
      <c r="H168" s="62">
        <v>3.4000000000000002E-2</v>
      </c>
      <c r="I168" s="51">
        <v>1</v>
      </c>
      <c r="J168" s="54"/>
      <c r="K168" s="55"/>
      <c r="P168" s="55">
        <f t="shared" si="10"/>
        <v>1064.03</v>
      </c>
    </row>
    <row r="169" spans="1:28" s="56" customFormat="1" outlineLevel="1" x14ac:dyDescent="0.25">
      <c r="A169" s="50"/>
      <c r="B169" s="49">
        <v>6</v>
      </c>
      <c r="C169" s="49" t="s">
        <v>272</v>
      </c>
      <c r="D169" s="51"/>
      <c r="E169" s="60"/>
      <c r="F169" s="60"/>
      <c r="G169" s="60"/>
      <c r="H169" s="62">
        <v>3.4000000000000002E-2</v>
      </c>
      <c r="I169" s="51">
        <v>1</v>
      </c>
      <c r="J169" s="54"/>
      <c r="K169" s="55"/>
      <c r="Q169" s="55">
        <f>H169*$G$163</f>
        <v>1064.03</v>
      </c>
    </row>
    <row r="170" spans="1:28" s="56" customFormat="1" outlineLevel="1" x14ac:dyDescent="0.25">
      <c r="A170" s="50"/>
      <c r="B170" s="49">
        <v>7</v>
      </c>
      <c r="C170" s="49" t="s">
        <v>273</v>
      </c>
      <c r="D170" s="51"/>
      <c r="E170" s="60"/>
      <c r="F170" s="60"/>
      <c r="G170" s="60"/>
      <c r="H170" s="62">
        <v>3.4000000000000002E-2</v>
      </c>
      <c r="I170" s="51">
        <v>1</v>
      </c>
      <c r="J170" s="54"/>
      <c r="K170" s="55"/>
      <c r="Q170" s="55">
        <f>H170*$G$163</f>
        <v>1064.03</v>
      </c>
    </row>
    <row r="171" spans="1:28" s="56" customFormat="1" outlineLevel="1" x14ac:dyDescent="0.25">
      <c r="A171" s="50"/>
      <c r="B171" s="49">
        <v>8</v>
      </c>
      <c r="C171" s="49" t="s">
        <v>274</v>
      </c>
      <c r="D171" s="51"/>
      <c r="E171" s="60"/>
      <c r="F171" s="60"/>
      <c r="G171" s="60"/>
      <c r="H171" s="62">
        <v>3.4000000000000002E-2</v>
      </c>
      <c r="I171" s="51">
        <v>1</v>
      </c>
      <c r="J171" s="54"/>
      <c r="K171" s="55"/>
      <c r="P171" s="55">
        <f t="shared" ref="P171:P176" si="11">H171*$G$163</f>
        <v>1064.03</v>
      </c>
    </row>
    <row r="172" spans="1:28" s="56" customFormat="1" outlineLevel="1" x14ac:dyDescent="0.25">
      <c r="A172" s="50"/>
      <c r="B172" s="49">
        <v>9</v>
      </c>
      <c r="C172" s="49" t="s">
        <v>275</v>
      </c>
      <c r="D172" s="51"/>
      <c r="E172" s="60"/>
      <c r="F172" s="60"/>
      <c r="G172" s="60"/>
      <c r="H172" s="62">
        <v>3.4000000000000002E-2</v>
      </c>
      <c r="I172" s="51">
        <v>1</v>
      </c>
      <c r="J172" s="54"/>
      <c r="K172" s="55"/>
      <c r="P172" s="55">
        <f t="shared" si="11"/>
        <v>1064.03</v>
      </c>
    </row>
    <row r="173" spans="1:28" s="56" customFormat="1" outlineLevel="1" x14ac:dyDescent="0.25">
      <c r="A173" s="50"/>
      <c r="B173" s="49">
        <v>10</v>
      </c>
      <c r="C173" s="49" t="s">
        <v>276</v>
      </c>
      <c r="D173" s="51"/>
      <c r="E173" s="60"/>
      <c r="F173" s="60"/>
      <c r="G173" s="60"/>
      <c r="H173" s="62">
        <v>3.4000000000000002E-2</v>
      </c>
      <c r="I173" s="51">
        <v>1</v>
      </c>
      <c r="J173" s="54"/>
      <c r="K173" s="55"/>
      <c r="Q173" s="55">
        <f>H173*$G$163</f>
        <v>1064.03</v>
      </c>
    </row>
    <row r="174" spans="1:28" s="56" customFormat="1" outlineLevel="1" x14ac:dyDescent="0.25">
      <c r="A174" s="50"/>
      <c r="B174" s="49">
        <v>11</v>
      </c>
      <c r="C174" s="49" t="s">
        <v>277</v>
      </c>
      <c r="D174" s="51"/>
      <c r="E174" s="60"/>
      <c r="F174" s="60"/>
      <c r="G174" s="60"/>
      <c r="H174" s="62">
        <v>3.4000000000000002E-2</v>
      </c>
      <c r="I174" s="51">
        <v>1</v>
      </c>
      <c r="J174" s="54"/>
      <c r="K174" s="55"/>
      <c r="P174" s="55">
        <f t="shared" si="11"/>
        <v>1064.03</v>
      </c>
    </row>
    <row r="175" spans="1:28" s="56" customFormat="1" outlineLevel="1" x14ac:dyDescent="0.25">
      <c r="A175" s="50"/>
      <c r="B175" s="49">
        <v>12</v>
      </c>
      <c r="C175" s="49" t="s">
        <v>278</v>
      </c>
      <c r="D175" s="51"/>
      <c r="E175" s="60"/>
      <c r="F175" s="60"/>
      <c r="G175" s="60"/>
      <c r="H175" s="62">
        <v>3.4000000000000002E-2</v>
      </c>
      <c r="I175" s="51">
        <v>1</v>
      </c>
      <c r="J175" s="54"/>
      <c r="K175" s="55"/>
      <c r="P175" s="55">
        <f t="shared" si="11"/>
        <v>1064.03</v>
      </c>
    </row>
    <row r="176" spans="1:28" s="56" customFormat="1" outlineLevel="1" x14ac:dyDescent="0.25">
      <c r="A176" s="50"/>
      <c r="B176" s="49">
        <v>13</v>
      </c>
      <c r="C176" s="49" t="s">
        <v>279</v>
      </c>
      <c r="D176" s="51"/>
      <c r="E176" s="60"/>
      <c r="F176" s="60"/>
      <c r="G176" s="60"/>
      <c r="H176" s="62">
        <v>3.4000000000000002E-2</v>
      </c>
      <c r="I176" s="51">
        <v>1</v>
      </c>
      <c r="J176" s="54"/>
      <c r="K176" s="55"/>
      <c r="P176" s="55">
        <f t="shared" si="11"/>
        <v>1064.03</v>
      </c>
    </row>
    <row r="177" spans="1:26" s="56" customFormat="1" outlineLevel="1" x14ac:dyDescent="0.25">
      <c r="A177" s="50"/>
      <c r="B177" s="49">
        <v>14</v>
      </c>
      <c r="C177" s="49" t="s">
        <v>280</v>
      </c>
      <c r="D177" s="51"/>
      <c r="E177" s="60"/>
      <c r="F177" s="60"/>
      <c r="G177" s="60"/>
      <c r="H177" s="62">
        <v>3.4000000000000002E-2</v>
      </c>
      <c r="I177" s="51">
        <v>1</v>
      </c>
      <c r="J177" s="54"/>
      <c r="K177" s="55"/>
      <c r="Q177" s="55">
        <f>H177*$G$163</f>
        <v>1064.03</v>
      </c>
    </row>
    <row r="178" spans="1:26" s="56" customFormat="1" outlineLevel="1" x14ac:dyDescent="0.25">
      <c r="A178" s="50"/>
      <c r="B178" s="49">
        <v>15</v>
      </c>
      <c r="C178" s="49" t="s">
        <v>281</v>
      </c>
      <c r="D178" s="51"/>
      <c r="E178" s="60"/>
      <c r="F178" s="60"/>
      <c r="G178" s="60"/>
      <c r="H178" s="62">
        <v>3.4000000000000002E-2</v>
      </c>
      <c r="I178" s="51">
        <v>1</v>
      </c>
      <c r="J178" s="54"/>
      <c r="K178" s="55"/>
      <c r="Q178" s="55">
        <f>H178*$G$163</f>
        <v>1064.03</v>
      </c>
    </row>
    <row r="179" spans="1:26" s="56" customFormat="1" outlineLevel="1" x14ac:dyDescent="0.25">
      <c r="A179" s="50"/>
      <c r="B179" s="49">
        <v>16</v>
      </c>
      <c r="C179" s="49" t="s">
        <v>282</v>
      </c>
      <c r="D179" s="51"/>
      <c r="E179" s="60"/>
      <c r="F179" s="60"/>
      <c r="G179" s="60"/>
      <c r="H179" s="62">
        <v>3.4000000000000002E-2</v>
      </c>
      <c r="I179" s="51">
        <v>1</v>
      </c>
      <c r="J179" s="54"/>
      <c r="K179" s="55"/>
      <c r="R179" s="55">
        <f>H179*G163</f>
        <v>1064.03</v>
      </c>
    </row>
    <row r="180" spans="1:26" s="56" customFormat="1" outlineLevel="1" x14ac:dyDescent="0.25">
      <c r="A180" s="50"/>
      <c r="B180" s="49">
        <v>17</v>
      </c>
      <c r="C180" s="49" t="s">
        <v>283</v>
      </c>
      <c r="D180" s="51"/>
      <c r="E180" s="60"/>
      <c r="F180" s="60"/>
      <c r="G180" s="60"/>
      <c r="H180" s="62">
        <v>3.4000000000000002E-2</v>
      </c>
      <c r="I180" s="51">
        <v>1</v>
      </c>
      <c r="J180" s="54"/>
      <c r="K180" s="55"/>
      <c r="Q180" s="55">
        <f>H180*$G$163</f>
        <v>1064.03</v>
      </c>
    </row>
    <row r="181" spans="1:26" s="56" customFormat="1" outlineLevel="1" x14ac:dyDescent="0.25">
      <c r="A181" s="50"/>
      <c r="B181" s="49">
        <v>18</v>
      </c>
      <c r="C181" s="49" t="s">
        <v>284</v>
      </c>
      <c r="D181" s="51"/>
      <c r="E181" s="60"/>
      <c r="F181" s="60"/>
      <c r="G181" s="60"/>
      <c r="H181" s="62">
        <v>3.4000000000000002E-2</v>
      </c>
      <c r="I181" s="51">
        <v>1</v>
      </c>
      <c r="J181" s="54"/>
      <c r="K181" s="55"/>
      <c r="R181" s="55">
        <f>H181*G163</f>
        <v>1064.03</v>
      </c>
    </row>
    <row r="182" spans="1:26" s="56" customFormat="1" outlineLevel="1" x14ac:dyDescent="0.25">
      <c r="A182" s="50"/>
      <c r="B182" s="49">
        <v>19</v>
      </c>
      <c r="C182" s="61" t="s">
        <v>327</v>
      </c>
      <c r="D182" s="51"/>
      <c r="E182" s="60"/>
      <c r="F182" s="60"/>
      <c r="G182" s="60"/>
      <c r="H182" s="62">
        <v>3.3000000000000002E-2</v>
      </c>
      <c r="I182" s="51">
        <v>1</v>
      </c>
      <c r="J182" s="102"/>
      <c r="K182" s="55"/>
      <c r="S182" s="55">
        <f>H182*G163</f>
        <v>1032.7350000000001</v>
      </c>
    </row>
    <row r="183" spans="1:26" s="56" customFormat="1" outlineLevel="1" x14ac:dyDescent="0.25">
      <c r="A183" s="50"/>
      <c r="B183" s="49">
        <v>20</v>
      </c>
      <c r="C183" s="61" t="s">
        <v>328</v>
      </c>
      <c r="D183" s="107"/>
      <c r="E183" s="60"/>
      <c r="F183" s="60"/>
      <c r="G183" s="60"/>
      <c r="H183" s="62">
        <v>3.3000000000000002E-2</v>
      </c>
      <c r="I183" s="51">
        <v>1</v>
      </c>
      <c r="J183" s="102"/>
      <c r="K183" s="55"/>
      <c r="W183" s="55">
        <f>H183*$G$163</f>
        <v>1032.7350000000001</v>
      </c>
    </row>
    <row r="184" spans="1:26" s="56" customFormat="1" outlineLevel="1" x14ac:dyDescent="0.25">
      <c r="A184" s="50"/>
      <c r="B184" s="49">
        <v>21</v>
      </c>
      <c r="C184" s="61" t="s">
        <v>329</v>
      </c>
      <c r="D184" s="107"/>
      <c r="E184" s="60"/>
      <c r="F184" s="60"/>
      <c r="G184" s="60"/>
      <c r="H184" s="62">
        <v>3.3000000000000002E-2</v>
      </c>
      <c r="I184" s="51">
        <v>1</v>
      </c>
      <c r="J184" s="102"/>
      <c r="K184" s="55"/>
      <c r="W184" s="55">
        <f t="shared" ref="W184:W187" si="12">H184*$G$163</f>
        <v>1032.7350000000001</v>
      </c>
    </row>
    <row r="185" spans="1:26" s="56" customFormat="1" outlineLevel="1" x14ac:dyDescent="0.25">
      <c r="A185" s="50"/>
      <c r="B185" s="49">
        <v>22</v>
      </c>
      <c r="C185" s="61" t="s">
        <v>330</v>
      </c>
      <c r="D185" s="107"/>
      <c r="E185" s="60"/>
      <c r="F185" s="60"/>
      <c r="G185" s="60"/>
      <c r="H185" s="62">
        <v>3.3000000000000002E-2</v>
      </c>
      <c r="I185" s="51">
        <v>1</v>
      </c>
      <c r="J185" s="102"/>
      <c r="K185" s="55"/>
      <c r="W185" s="55">
        <f t="shared" si="12"/>
        <v>1032.7350000000001</v>
      </c>
    </row>
    <row r="186" spans="1:26" s="56" customFormat="1" outlineLevel="1" x14ac:dyDescent="0.25">
      <c r="A186" s="50"/>
      <c r="B186" s="49">
        <v>23</v>
      </c>
      <c r="C186" s="61" t="s">
        <v>331</v>
      </c>
      <c r="D186" s="107"/>
      <c r="E186" s="60"/>
      <c r="F186" s="60"/>
      <c r="G186" s="60"/>
      <c r="H186" s="62">
        <v>3.3000000000000002E-2</v>
      </c>
      <c r="I186" s="51">
        <v>1</v>
      </c>
      <c r="J186" s="102"/>
      <c r="K186" s="55"/>
      <c r="W186" s="55">
        <f t="shared" si="12"/>
        <v>1032.7350000000001</v>
      </c>
    </row>
    <row r="187" spans="1:26" s="56" customFormat="1" outlineLevel="1" x14ac:dyDescent="0.25">
      <c r="A187" s="50"/>
      <c r="B187" s="49">
        <v>24</v>
      </c>
      <c r="C187" s="61" t="s">
        <v>332</v>
      </c>
      <c r="D187" s="107"/>
      <c r="E187" s="60"/>
      <c r="F187" s="60"/>
      <c r="G187" s="60"/>
      <c r="H187" s="62">
        <v>3.3000000000000002E-2</v>
      </c>
      <c r="I187" s="51">
        <v>1</v>
      </c>
      <c r="J187" s="102"/>
      <c r="K187" s="55"/>
      <c r="W187" s="55">
        <f t="shared" si="12"/>
        <v>1032.7350000000001</v>
      </c>
    </row>
    <row r="188" spans="1:26" s="56" customFormat="1" outlineLevel="1" x14ac:dyDescent="0.25">
      <c r="A188" s="50"/>
      <c r="B188" s="49">
        <v>25</v>
      </c>
      <c r="C188" s="61" t="s">
        <v>333</v>
      </c>
      <c r="D188" s="107"/>
      <c r="E188" s="60"/>
      <c r="F188" s="60"/>
      <c r="G188" s="60"/>
      <c r="H188" s="62">
        <v>1.7000000000000001E-2</v>
      </c>
      <c r="I188" s="51">
        <v>1</v>
      </c>
      <c r="J188" s="102"/>
      <c r="K188" s="55"/>
      <c r="Z188" s="55">
        <f>H188*G163</f>
        <v>532.01499999999999</v>
      </c>
    </row>
    <row r="189" spans="1:26" s="56" customFormat="1" outlineLevel="1" x14ac:dyDescent="0.25">
      <c r="A189" s="50"/>
      <c r="B189" s="49">
        <v>26</v>
      </c>
      <c r="C189" s="61" t="s">
        <v>334</v>
      </c>
      <c r="D189" s="107"/>
      <c r="E189" s="60"/>
      <c r="F189" s="60"/>
      <c r="G189" s="60"/>
      <c r="H189" s="62">
        <v>1.7000000000000001E-2</v>
      </c>
      <c r="I189" s="51">
        <v>1</v>
      </c>
      <c r="J189" s="102"/>
      <c r="K189" s="55"/>
      <c r="Z189" s="55">
        <f>H189*$G$163</f>
        <v>532.01499999999999</v>
      </c>
    </row>
    <row r="190" spans="1:26" s="56" customFormat="1" outlineLevel="1" x14ac:dyDescent="0.25">
      <c r="A190" s="50"/>
      <c r="B190" s="49">
        <v>27</v>
      </c>
      <c r="C190" s="61" t="s">
        <v>335</v>
      </c>
      <c r="D190" s="107"/>
      <c r="E190" s="60"/>
      <c r="F190" s="60"/>
      <c r="G190" s="60"/>
      <c r="H190" s="62">
        <v>1.7000000000000001E-2</v>
      </c>
      <c r="I190" s="51">
        <v>1</v>
      </c>
      <c r="J190" s="102"/>
      <c r="K190" s="55"/>
      <c r="Z190" s="55">
        <f t="shared" ref="Z190:Z194" si="13">H190*$G$163</f>
        <v>532.01499999999999</v>
      </c>
    </row>
    <row r="191" spans="1:26" s="56" customFormat="1" outlineLevel="1" x14ac:dyDescent="0.25">
      <c r="A191" s="50"/>
      <c r="B191" s="49">
        <v>28</v>
      </c>
      <c r="C191" s="61" t="s">
        <v>336</v>
      </c>
      <c r="D191" s="107"/>
      <c r="E191" s="60"/>
      <c r="F191" s="60"/>
      <c r="G191" s="60"/>
      <c r="H191" s="62">
        <v>1.7000000000000001E-2</v>
      </c>
      <c r="I191" s="51">
        <v>1</v>
      </c>
      <c r="J191" s="102"/>
      <c r="K191" s="55"/>
      <c r="Z191" s="55">
        <f t="shared" si="13"/>
        <v>532.01499999999999</v>
      </c>
    </row>
    <row r="192" spans="1:26" s="56" customFormat="1" outlineLevel="1" x14ac:dyDescent="0.25">
      <c r="A192" s="50"/>
      <c r="B192" s="49">
        <v>29</v>
      </c>
      <c r="C192" s="61" t="s">
        <v>337</v>
      </c>
      <c r="D192" s="107"/>
      <c r="E192" s="60"/>
      <c r="F192" s="60"/>
      <c r="G192" s="60"/>
      <c r="H192" s="62">
        <v>1.7000000000000001E-2</v>
      </c>
      <c r="I192" s="51">
        <v>1</v>
      </c>
      <c r="J192" s="102"/>
      <c r="K192" s="55"/>
      <c r="Z192" s="55">
        <f t="shared" si="13"/>
        <v>532.01499999999999</v>
      </c>
    </row>
    <row r="193" spans="1:26" s="56" customFormat="1" outlineLevel="1" x14ac:dyDescent="0.25">
      <c r="A193" s="50"/>
      <c r="B193" s="49">
        <v>30</v>
      </c>
      <c r="C193" s="61" t="s">
        <v>338</v>
      </c>
      <c r="D193" s="107"/>
      <c r="E193" s="60"/>
      <c r="F193" s="60"/>
      <c r="G193" s="60"/>
      <c r="H193" s="62">
        <v>1.7000000000000001E-2</v>
      </c>
      <c r="I193" s="51">
        <v>1</v>
      </c>
      <c r="J193" s="102"/>
      <c r="K193" s="55"/>
      <c r="Z193" s="55">
        <f t="shared" si="13"/>
        <v>532.01499999999999</v>
      </c>
    </row>
    <row r="194" spans="1:26" s="56" customFormat="1" outlineLevel="1" x14ac:dyDescent="0.25">
      <c r="A194" s="50"/>
      <c r="B194" s="49">
        <v>31</v>
      </c>
      <c r="C194" s="61" t="s">
        <v>108</v>
      </c>
      <c r="D194" s="107"/>
      <c r="E194" s="60"/>
      <c r="F194" s="60"/>
      <c r="G194" s="60"/>
      <c r="H194" s="54">
        <v>3.4000000000000002E-2</v>
      </c>
      <c r="I194" s="51">
        <v>1</v>
      </c>
      <c r="J194" s="54"/>
      <c r="K194" s="55"/>
      <c r="Z194" s="55">
        <f t="shared" si="13"/>
        <v>1064.03</v>
      </c>
    </row>
    <row r="195" spans="1:26" s="56" customFormat="1" outlineLevel="1" x14ac:dyDescent="0.25">
      <c r="A195" s="50"/>
      <c r="B195" s="49">
        <v>32</v>
      </c>
      <c r="C195" s="61" t="s">
        <v>76</v>
      </c>
      <c r="D195" s="107"/>
      <c r="E195" s="60"/>
      <c r="F195" s="60"/>
      <c r="G195" s="60"/>
      <c r="H195" s="54">
        <v>3.4000000000000002E-2</v>
      </c>
      <c r="I195" s="51">
        <v>1</v>
      </c>
      <c r="J195" s="54"/>
      <c r="K195" s="55"/>
      <c r="X195" s="55">
        <f>H195*G163</f>
        <v>1064.03</v>
      </c>
    </row>
    <row r="196" spans="1:26" s="56" customFormat="1" outlineLevel="1" x14ac:dyDescent="0.25">
      <c r="A196" s="50"/>
      <c r="B196" s="49">
        <v>33</v>
      </c>
      <c r="C196" s="49" t="s">
        <v>75</v>
      </c>
      <c r="D196" s="107"/>
      <c r="E196" s="60"/>
      <c r="F196" s="60"/>
      <c r="G196" s="60"/>
      <c r="H196" s="54">
        <v>0.01</v>
      </c>
      <c r="I196" s="51">
        <v>1</v>
      </c>
      <c r="J196" s="54"/>
      <c r="K196" s="55"/>
      <c r="Z196" s="75">
        <f>H196*G163</f>
        <v>312.95</v>
      </c>
    </row>
    <row r="197" spans="1:26" s="150" customFormat="1" outlineLevel="1" x14ac:dyDescent="0.25">
      <c r="A197" s="142"/>
      <c r="B197" s="143">
        <v>34</v>
      </c>
      <c r="C197" s="143" t="s">
        <v>77</v>
      </c>
      <c r="D197" s="144" t="s">
        <v>433</v>
      </c>
      <c r="E197" s="145"/>
      <c r="F197" s="145"/>
      <c r="G197" s="145"/>
      <c r="H197" s="148">
        <v>0.01</v>
      </c>
      <c r="I197" s="147"/>
      <c r="J197" s="148"/>
      <c r="K197" s="149"/>
    </row>
    <row r="198" spans="1:26" s="56" customFormat="1" collapsed="1" x14ac:dyDescent="0.25">
      <c r="A198" s="50">
        <f>Activites!B31</f>
        <v>2427101235</v>
      </c>
      <c r="B198" s="11" t="str">
        <f>Activites!C31</f>
        <v>S</v>
      </c>
      <c r="C198" s="50" t="str">
        <f>Activites!D31</f>
        <v>Sequence of Events Monitor Build</v>
      </c>
      <c r="D198" s="51"/>
      <c r="E198" s="60"/>
      <c r="F198" s="60"/>
      <c r="G198" s="60">
        <v>11972</v>
      </c>
      <c r="H198" s="66"/>
      <c r="I198" s="51"/>
      <c r="J198" s="82">
        <f>I199*H199+I200*H200+I201*H201</f>
        <v>1</v>
      </c>
      <c r="K198" s="55">
        <f>J198*G198</f>
        <v>11972</v>
      </c>
      <c r="M198" s="27"/>
    </row>
    <row r="199" spans="1:26" s="72" customFormat="1" hidden="1" outlineLevel="1" x14ac:dyDescent="0.25">
      <c r="B199" s="58">
        <v>1</v>
      </c>
      <c r="C199" s="49" t="s">
        <v>82</v>
      </c>
      <c r="D199" s="51"/>
      <c r="E199" s="60"/>
      <c r="F199" s="60"/>
      <c r="G199" s="60"/>
      <c r="H199" s="59">
        <v>0.1</v>
      </c>
      <c r="I199" s="51">
        <v>1</v>
      </c>
      <c r="J199" s="54"/>
      <c r="K199" s="55">
        <f>H199*$G$198*I199</f>
        <v>1197.2</v>
      </c>
      <c r="R199" s="69">
        <f>H199*$G$198</f>
        <v>1197.2</v>
      </c>
    </row>
    <row r="200" spans="1:26" s="72" customFormat="1" hidden="1" outlineLevel="1" x14ac:dyDescent="0.25">
      <c r="B200" s="58">
        <v>2</v>
      </c>
      <c r="C200" s="49" t="s">
        <v>80</v>
      </c>
      <c r="D200" s="51"/>
      <c r="E200" s="60"/>
      <c r="F200" s="60"/>
      <c r="G200" s="60"/>
      <c r="H200" s="59">
        <v>0.5</v>
      </c>
      <c r="I200" s="51">
        <v>1</v>
      </c>
      <c r="J200" s="54"/>
      <c r="K200" s="55">
        <f t="shared" ref="K200:K201" si="14">H200*$G$198*I200</f>
        <v>5986</v>
      </c>
      <c r="R200" s="69">
        <f t="shared" ref="R200:R201" si="15">H200*$G$198</f>
        <v>5986</v>
      </c>
    </row>
    <row r="201" spans="1:26" s="72" customFormat="1" hidden="1" outlineLevel="1" x14ac:dyDescent="0.25">
      <c r="B201" s="58">
        <v>3</v>
      </c>
      <c r="C201" s="49" t="s">
        <v>81</v>
      </c>
      <c r="D201" s="51"/>
      <c r="E201" s="60"/>
      <c r="F201" s="60"/>
      <c r="G201" s="60"/>
      <c r="H201" s="59">
        <v>0.4</v>
      </c>
      <c r="I201" s="51">
        <v>1</v>
      </c>
      <c r="J201" s="54"/>
      <c r="K201" s="55">
        <f t="shared" si="14"/>
        <v>4788.8</v>
      </c>
      <c r="R201" s="69">
        <f t="shared" si="15"/>
        <v>4788.8</v>
      </c>
    </row>
    <row r="202" spans="1:26" s="56" customFormat="1" collapsed="1" x14ac:dyDescent="0.25">
      <c r="A202" s="50">
        <f>Activites!B32</f>
        <v>2427101240</v>
      </c>
      <c r="B202" s="11" t="str">
        <f>Activites!C32</f>
        <v>S</v>
      </c>
      <c r="C202" s="50" t="str">
        <f>Activites!D32</f>
        <v>Harness Builds</v>
      </c>
      <c r="D202" s="51"/>
      <c r="E202" s="60"/>
      <c r="F202" s="60"/>
      <c r="G202" s="60">
        <v>20582</v>
      </c>
      <c r="H202" s="66"/>
      <c r="I202" s="51"/>
      <c r="J202" s="82">
        <f>(H203*I203)+(H206*I206)+(H212*I212)+(H215*I215)+(H218*I218)+(H224*I224)+(H227*I227)+(H204*I204)+(H205*I205)+(H207*I207)+(H208*I208)+(H213*I213)+(H214*I214)+(H216*I216)+(H217*I217)+(H219*I219)+(H220*I220)+(H225*I225)+(H226*I226)+(H209*I209)+(H210*I210)+(H211*I211)+(H221*I221)+(H222*I222)+(H223*I223)</f>
        <v>1.0000000000000004</v>
      </c>
      <c r="K202" s="55">
        <f t="shared" si="9"/>
        <v>20582.000000000011</v>
      </c>
    </row>
    <row r="203" spans="1:26" s="56" customFormat="1" hidden="1" outlineLevel="1" x14ac:dyDescent="0.25">
      <c r="A203" s="50"/>
      <c r="B203" s="49">
        <v>1</v>
      </c>
      <c r="C203" s="49" t="s">
        <v>239</v>
      </c>
      <c r="D203" s="51"/>
      <c r="E203" s="52"/>
      <c r="F203" s="52"/>
      <c r="G203" s="52"/>
      <c r="H203" s="62">
        <v>0.04</v>
      </c>
      <c r="I203" s="51">
        <v>1</v>
      </c>
      <c r="J203" s="54"/>
      <c r="K203" s="55">
        <f t="shared" si="9"/>
        <v>0</v>
      </c>
      <c r="R203" s="75"/>
      <c r="S203" s="55">
        <f>H203*G202</f>
        <v>823.28</v>
      </c>
    </row>
    <row r="204" spans="1:26" s="56" customFormat="1" hidden="1" outlineLevel="1" x14ac:dyDescent="0.25">
      <c r="A204" s="50"/>
      <c r="B204" s="49">
        <v>2</v>
      </c>
      <c r="C204" s="49" t="s">
        <v>240</v>
      </c>
      <c r="D204" s="51"/>
      <c r="E204" s="52"/>
      <c r="F204" s="52"/>
      <c r="G204" s="52"/>
      <c r="H204" s="62">
        <v>0.04</v>
      </c>
      <c r="I204" s="51">
        <v>1</v>
      </c>
      <c r="J204" s="54"/>
      <c r="K204" s="55"/>
      <c r="R204" s="75"/>
      <c r="S204" s="55">
        <f>H204*G202</f>
        <v>823.28</v>
      </c>
    </row>
    <row r="205" spans="1:26" s="56" customFormat="1" hidden="1" outlineLevel="1" x14ac:dyDescent="0.25">
      <c r="A205" s="50"/>
      <c r="B205" s="49">
        <v>3</v>
      </c>
      <c r="C205" s="49" t="s">
        <v>241</v>
      </c>
      <c r="D205" s="107"/>
      <c r="E205" s="52"/>
      <c r="F205" s="52"/>
      <c r="G205" s="52"/>
      <c r="H205" s="62">
        <v>0.04</v>
      </c>
      <c r="I205" s="51">
        <v>1</v>
      </c>
      <c r="J205" s="54"/>
      <c r="K205" s="55"/>
      <c r="S205" s="75"/>
      <c r="T205" s="55">
        <f>H205*G202</f>
        <v>823.28</v>
      </c>
    </row>
    <row r="206" spans="1:26" s="56" customFormat="1" hidden="1" outlineLevel="1" x14ac:dyDescent="0.25">
      <c r="A206" s="50"/>
      <c r="B206" s="49">
        <v>4</v>
      </c>
      <c r="C206" s="49" t="s">
        <v>242</v>
      </c>
      <c r="D206" s="51"/>
      <c r="E206" s="52"/>
      <c r="F206" s="52"/>
      <c r="G206" s="52"/>
      <c r="H206" s="62">
        <v>0.04</v>
      </c>
      <c r="I206" s="51">
        <v>1</v>
      </c>
      <c r="J206" s="54"/>
      <c r="K206" s="55"/>
      <c r="R206" s="75"/>
      <c r="S206" s="55">
        <f>H206*$G$202</f>
        <v>823.28</v>
      </c>
    </row>
    <row r="207" spans="1:26" s="56" customFormat="1" hidden="1" outlineLevel="1" x14ac:dyDescent="0.25">
      <c r="A207" s="50"/>
      <c r="B207" s="49">
        <v>5</v>
      </c>
      <c r="C207" s="49" t="s">
        <v>243</v>
      </c>
      <c r="D207" s="51"/>
      <c r="E207" s="52"/>
      <c r="F207" s="52"/>
      <c r="G207" s="52"/>
      <c r="H207" s="62">
        <v>0.04</v>
      </c>
      <c r="I207" s="51">
        <v>1</v>
      </c>
      <c r="J207" s="54"/>
      <c r="K207" s="55"/>
      <c r="S207" s="55">
        <f>H207*$G$202</f>
        <v>823.28</v>
      </c>
    </row>
    <row r="208" spans="1:26" s="56" customFormat="1" hidden="1" outlineLevel="1" x14ac:dyDescent="0.25">
      <c r="A208" s="50"/>
      <c r="B208" s="49">
        <v>6</v>
      </c>
      <c r="C208" s="49" t="s">
        <v>244</v>
      </c>
      <c r="D208" s="51"/>
      <c r="E208" s="52"/>
      <c r="F208" s="52"/>
      <c r="G208" s="52"/>
      <c r="H208" s="62">
        <v>0.04</v>
      </c>
      <c r="I208" s="51">
        <v>1</v>
      </c>
      <c r="J208" s="54"/>
      <c r="K208" s="55"/>
      <c r="S208" s="55">
        <f>H208*G202</f>
        <v>823.28</v>
      </c>
    </row>
    <row r="209" spans="1:24" s="56" customFormat="1" hidden="1" outlineLevel="1" x14ac:dyDescent="0.25">
      <c r="A209" s="50"/>
      <c r="B209" s="49">
        <v>7</v>
      </c>
      <c r="C209" s="49" t="s">
        <v>343</v>
      </c>
      <c r="D209" s="107"/>
      <c r="E209" s="52"/>
      <c r="F209" s="52"/>
      <c r="G209" s="52"/>
      <c r="H209" s="62">
        <v>0.01</v>
      </c>
      <c r="I209" s="51">
        <v>1</v>
      </c>
      <c r="J209" s="54"/>
      <c r="K209" s="55"/>
      <c r="T209" s="55">
        <f>H209*$G$202</f>
        <v>205.82</v>
      </c>
    </row>
    <row r="210" spans="1:24" s="56" customFormat="1" hidden="1" outlineLevel="1" x14ac:dyDescent="0.25">
      <c r="A210" s="50"/>
      <c r="B210" s="49">
        <v>8</v>
      </c>
      <c r="C210" s="49" t="s">
        <v>344</v>
      </c>
      <c r="D210" s="107"/>
      <c r="E210" s="52"/>
      <c r="F210" s="52"/>
      <c r="G210" s="52"/>
      <c r="H210" s="62">
        <v>0.02</v>
      </c>
      <c r="I210" s="51">
        <v>1</v>
      </c>
      <c r="J210" s="54"/>
      <c r="K210" s="55"/>
      <c r="T210" s="55">
        <f t="shared" ref="T210:T211" si="16">H210*$G$202</f>
        <v>411.64</v>
      </c>
    </row>
    <row r="211" spans="1:24" s="56" customFormat="1" hidden="1" outlineLevel="1" x14ac:dyDescent="0.25">
      <c r="A211" s="50"/>
      <c r="B211" s="49">
        <v>9</v>
      </c>
      <c r="C211" s="49" t="s">
        <v>345</v>
      </c>
      <c r="D211" s="107"/>
      <c r="E211" s="52"/>
      <c r="F211" s="52"/>
      <c r="G211" s="52"/>
      <c r="H211" s="62">
        <v>0.02</v>
      </c>
      <c r="I211" s="51">
        <v>1</v>
      </c>
      <c r="J211" s="54"/>
      <c r="K211" s="55"/>
      <c r="T211" s="55">
        <f t="shared" si="16"/>
        <v>411.64</v>
      </c>
    </row>
    <row r="212" spans="1:24" s="56" customFormat="1" hidden="1" outlineLevel="1" x14ac:dyDescent="0.25">
      <c r="A212" s="50"/>
      <c r="B212" s="49">
        <v>10</v>
      </c>
      <c r="C212" s="49" t="s">
        <v>245</v>
      </c>
      <c r="D212" s="107"/>
      <c r="E212" s="52"/>
      <c r="F212" s="52"/>
      <c r="G212" s="52"/>
      <c r="H212" s="62">
        <v>0.04</v>
      </c>
      <c r="I212" s="51">
        <v>1</v>
      </c>
      <c r="J212" s="54"/>
      <c r="K212" s="55"/>
      <c r="V212" s="55">
        <f>H212*G202</f>
        <v>823.28</v>
      </c>
    </row>
    <row r="213" spans="1:24" s="56" customFormat="1" hidden="1" outlineLevel="1" x14ac:dyDescent="0.25">
      <c r="A213" s="50"/>
      <c r="B213" s="49">
        <v>11</v>
      </c>
      <c r="C213" s="49" t="s">
        <v>246</v>
      </c>
      <c r="D213" s="107"/>
      <c r="E213" s="52"/>
      <c r="F213" s="52"/>
      <c r="G213" s="52"/>
      <c r="H213" s="62">
        <v>0.04</v>
      </c>
      <c r="I213" s="51">
        <v>1</v>
      </c>
      <c r="J213" s="54"/>
      <c r="K213" s="55"/>
      <c r="W213" s="55">
        <f>H213*G202</f>
        <v>823.28</v>
      </c>
    </row>
    <row r="214" spans="1:24" s="56" customFormat="1" hidden="1" outlineLevel="1" x14ac:dyDescent="0.25">
      <c r="A214" s="50"/>
      <c r="B214" s="49">
        <v>12</v>
      </c>
      <c r="C214" s="49" t="s">
        <v>247</v>
      </c>
      <c r="D214" s="107"/>
      <c r="E214" s="52"/>
      <c r="F214" s="52"/>
      <c r="G214" s="52"/>
      <c r="H214" s="62">
        <v>0.04</v>
      </c>
      <c r="I214" s="51">
        <v>1</v>
      </c>
      <c r="J214" s="54"/>
      <c r="K214" s="55"/>
      <c r="X214" s="55">
        <f>H214*G202</f>
        <v>823.28</v>
      </c>
    </row>
    <row r="215" spans="1:24" s="56" customFormat="1" hidden="1" outlineLevel="1" x14ac:dyDescent="0.25">
      <c r="A215" s="50"/>
      <c r="B215" s="49">
        <v>13</v>
      </c>
      <c r="C215" s="49" t="s">
        <v>248</v>
      </c>
      <c r="D215" s="51"/>
      <c r="E215" s="52"/>
      <c r="F215" s="52"/>
      <c r="G215" s="52"/>
      <c r="H215" s="62">
        <v>0.04</v>
      </c>
      <c r="I215" s="51">
        <v>1</v>
      </c>
      <c r="J215" s="54"/>
      <c r="K215" s="55"/>
      <c r="R215" s="75"/>
      <c r="S215" s="55">
        <f>H215*$G$202</f>
        <v>823.28</v>
      </c>
    </row>
    <row r="216" spans="1:24" s="56" customFormat="1" hidden="1" outlineLevel="1" x14ac:dyDescent="0.25">
      <c r="A216" s="50"/>
      <c r="B216" s="49">
        <v>14</v>
      </c>
      <c r="C216" s="49" t="s">
        <v>249</v>
      </c>
      <c r="D216" s="51"/>
      <c r="E216" s="52"/>
      <c r="F216" s="52"/>
      <c r="G216" s="52"/>
      <c r="H216" s="62">
        <v>0.05</v>
      </c>
      <c r="I216" s="51">
        <v>1</v>
      </c>
      <c r="J216" s="54"/>
      <c r="K216" s="55"/>
      <c r="S216" s="55">
        <f t="shared" ref="S216:S217" si="17">H216*$G$202</f>
        <v>1029.1000000000001</v>
      </c>
    </row>
    <row r="217" spans="1:24" s="56" customFormat="1" hidden="1" outlineLevel="1" x14ac:dyDescent="0.25">
      <c r="A217" s="50"/>
      <c r="B217" s="49">
        <v>15</v>
      </c>
      <c r="C217" s="49" t="s">
        <v>250</v>
      </c>
      <c r="D217" s="51"/>
      <c r="E217" s="52"/>
      <c r="F217" s="52"/>
      <c r="G217" s="52"/>
      <c r="H217" s="62">
        <v>0.04</v>
      </c>
      <c r="I217" s="51">
        <v>1</v>
      </c>
      <c r="J217" s="54"/>
      <c r="K217" s="55"/>
      <c r="S217" s="55">
        <f t="shared" si="17"/>
        <v>823.28</v>
      </c>
    </row>
    <row r="218" spans="1:24" s="56" customFormat="1" hidden="1" outlineLevel="1" x14ac:dyDescent="0.25">
      <c r="A218" s="50"/>
      <c r="B218" s="49">
        <v>16</v>
      </c>
      <c r="C218" s="49" t="s">
        <v>251</v>
      </c>
      <c r="D218" s="51"/>
      <c r="E218" s="52"/>
      <c r="F218" s="52"/>
      <c r="G218" s="52"/>
      <c r="H218" s="62">
        <v>0.04</v>
      </c>
      <c r="I218" s="51">
        <v>1</v>
      </c>
      <c r="J218" s="54"/>
      <c r="K218" s="55">
        <f t="shared" si="9"/>
        <v>0</v>
      </c>
      <c r="S218" s="55">
        <f>H218*G202</f>
        <v>823.28</v>
      </c>
    </row>
    <row r="219" spans="1:24" s="56" customFormat="1" hidden="1" outlineLevel="1" x14ac:dyDescent="0.25">
      <c r="A219" s="50"/>
      <c r="B219" s="49">
        <v>17</v>
      </c>
      <c r="C219" s="49" t="s">
        <v>252</v>
      </c>
      <c r="D219" s="107"/>
      <c r="E219" s="52"/>
      <c r="F219" s="52"/>
      <c r="G219" s="52"/>
      <c r="H219" s="62">
        <v>0.04</v>
      </c>
      <c r="I219" s="51">
        <v>1</v>
      </c>
      <c r="J219" s="54"/>
      <c r="K219" s="55"/>
      <c r="T219" s="55">
        <f>H219*G202</f>
        <v>823.28</v>
      </c>
    </row>
    <row r="220" spans="1:24" s="56" customFormat="1" hidden="1" outlineLevel="1" x14ac:dyDescent="0.25">
      <c r="A220" s="50"/>
      <c r="B220" s="49">
        <v>18</v>
      </c>
      <c r="C220" s="49" t="s">
        <v>253</v>
      </c>
      <c r="D220" s="107"/>
      <c r="E220" s="52"/>
      <c r="F220" s="52"/>
      <c r="G220" s="52"/>
      <c r="H220" s="62">
        <v>0.04</v>
      </c>
      <c r="I220" s="51">
        <v>1</v>
      </c>
      <c r="J220" s="54"/>
      <c r="K220" s="55"/>
      <c r="T220" s="55">
        <f>H220*G202</f>
        <v>823.28</v>
      </c>
    </row>
    <row r="221" spans="1:24" s="56" customFormat="1" hidden="1" outlineLevel="1" x14ac:dyDescent="0.25">
      <c r="A221" s="50"/>
      <c r="B221" s="49">
        <v>19</v>
      </c>
      <c r="C221" s="49" t="s">
        <v>346</v>
      </c>
      <c r="D221" s="107"/>
      <c r="E221" s="52"/>
      <c r="F221" s="52"/>
      <c r="G221" s="52"/>
      <c r="H221" s="62">
        <v>0.02</v>
      </c>
      <c r="I221" s="51">
        <v>1</v>
      </c>
      <c r="J221" s="54"/>
      <c r="K221" s="55"/>
      <c r="T221" s="55">
        <f>H221*$G$202</f>
        <v>411.64</v>
      </c>
    </row>
    <row r="222" spans="1:24" s="56" customFormat="1" hidden="1" outlineLevel="1" x14ac:dyDescent="0.25">
      <c r="A222" s="50"/>
      <c r="B222" s="49">
        <v>20</v>
      </c>
      <c r="C222" s="49" t="s">
        <v>347</v>
      </c>
      <c r="D222" s="107"/>
      <c r="E222" s="52"/>
      <c r="F222" s="52"/>
      <c r="G222" s="52"/>
      <c r="H222" s="62">
        <v>0.02</v>
      </c>
      <c r="I222" s="51">
        <v>1</v>
      </c>
      <c r="J222" s="54"/>
      <c r="K222" s="55"/>
      <c r="T222" s="55">
        <f t="shared" ref="T222:T223" si="18">H222*$G$202</f>
        <v>411.64</v>
      </c>
    </row>
    <row r="223" spans="1:24" s="56" customFormat="1" hidden="1" outlineLevel="1" x14ac:dyDescent="0.25">
      <c r="A223" s="50"/>
      <c r="B223" s="49">
        <v>21</v>
      </c>
      <c r="C223" s="49" t="s">
        <v>348</v>
      </c>
      <c r="D223" s="107"/>
      <c r="E223" s="52"/>
      <c r="F223" s="52"/>
      <c r="G223" s="52"/>
      <c r="H223" s="62">
        <v>0.02</v>
      </c>
      <c r="I223" s="51">
        <v>1</v>
      </c>
      <c r="J223" s="54"/>
      <c r="K223" s="55"/>
      <c r="T223" s="55">
        <f t="shared" si="18"/>
        <v>411.64</v>
      </c>
    </row>
    <row r="224" spans="1:24" s="56" customFormat="1" hidden="1" outlineLevel="1" x14ac:dyDescent="0.25">
      <c r="A224" s="50"/>
      <c r="B224" s="49">
        <v>22</v>
      </c>
      <c r="C224" s="49" t="s">
        <v>254</v>
      </c>
      <c r="D224" s="107"/>
      <c r="E224" s="52"/>
      <c r="F224" s="52"/>
      <c r="G224" s="52"/>
      <c r="H224" s="62">
        <v>0.04</v>
      </c>
      <c r="I224" s="51">
        <v>1</v>
      </c>
      <c r="J224" s="54"/>
      <c r="K224" s="55"/>
      <c r="U224" s="55">
        <f>H224*$G$202</f>
        <v>823.28</v>
      </c>
    </row>
    <row r="225" spans="1:27" s="56" customFormat="1" hidden="1" outlineLevel="1" x14ac:dyDescent="0.25">
      <c r="A225" s="50"/>
      <c r="B225" s="49">
        <v>23</v>
      </c>
      <c r="C225" s="49" t="s">
        <v>255</v>
      </c>
      <c r="D225" s="107"/>
      <c r="E225" s="52"/>
      <c r="F225" s="52"/>
      <c r="G225" s="52"/>
      <c r="H225" s="62">
        <v>0.04</v>
      </c>
      <c r="I225" s="51">
        <v>1</v>
      </c>
      <c r="J225" s="54"/>
      <c r="K225" s="55"/>
      <c r="U225" s="55">
        <f t="shared" ref="U225:U226" si="19">H225*$G$202</f>
        <v>823.28</v>
      </c>
    </row>
    <row r="226" spans="1:27" s="56" customFormat="1" hidden="1" outlineLevel="1" x14ac:dyDescent="0.25">
      <c r="A226" s="50"/>
      <c r="B226" s="49">
        <v>24</v>
      </c>
      <c r="C226" s="49" t="s">
        <v>256</v>
      </c>
      <c r="D226" s="107"/>
      <c r="E226" s="52"/>
      <c r="F226" s="52"/>
      <c r="G226" s="52"/>
      <c r="H226" s="62">
        <v>0.04</v>
      </c>
      <c r="I226" s="51">
        <v>1</v>
      </c>
      <c r="J226" s="54"/>
      <c r="K226" s="55"/>
      <c r="U226" s="55">
        <f t="shared" si="19"/>
        <v>823.28</v>
      </c>
    </row>
    <row r="227" spans="1:27" s="56" customFormat="1" hidden="1" outlineLevel="1" x14ac:dyDescent="0.25">
      <c r="A227" s="50"/>
      <c r="B227" s="49">
        <v>25</v>
      </c>
      <c r="C227" s="49" t="s">
        <v>350</v>
      </c>
      <c r="D227" s="107"/>
      <c r="E227" s="52"/>
      <c r="F227" s="52"/>
      <c r="G227" s="52"/>
      <c r="H227" s="62">
        <v>0.16</v>
      </c>
      <c r="I227" s="51">
        <v>1</v>
      </c>
      <c r="J227" s="54"/>
      <c r="K227" s="55"/>
      <c r="X227" s="55">
        <f>H227*G202</f>
        <v>3293.12</v>
      </c>
    </row>
    <row r="228" spans="1:27" s="56" customFormat="1" collapsed="1" x14ac:dyDescent="0.25">
      <c r="A228" s="50">
        <f>Activites!B33</f>
        <v>2427101245</v>
      </c>
      <c r="B228" s="11" t="str">
        <f>Activites!C33</f>
        <v>S</v>
      </c>
      <c r="C228" s="50" t="str">
        <f>Activites!D33</f>
        <v>Interface with Cryo</v>
      </c>
      <c r="D228" s="51"/>
      <c r="E228" s="52"/>
      <c r="F228" s="52"/>
      <c r="G228" s="52">
        <v>17533</v>
      </c>
      <c r="H228" s="65"/>
      <c r="I228" s="51"/>
      <c r="J228" s="82">
        <f>I229*H229+I230*H230</f>
        <v>1</v>
      </c>
      <c r="K228" s="55">
        <f t="shared" si="9"/>
        <v>17533</v>
      </c>
    </row>
    <row r="229" spans="1:27" s="72" customFormat="1" hidden="1" outlineLevel="1" x14ac:dyDescent="0.25">
      <c r="B229" s="58">
        <v>1</v>
      </c>
      <c r="C229" s="58" t="s">
        <v>83</v>
      </c>
      <c r="D229" s="51"/>
      <c r="E229" s="60"/>
      <c r="F229" s="60"/>
      <c r="G229" s="60"/>
      <c r="H229" s="59">
        <v>0.75</v>
      </c>
      <c r="I229" s="51">
        <v>1</v>
      </c>
      <c r="J229" s="54"/>
      <c r="K229" s="55">
        <f t="shared" si="9"/>
        <v>0</v>
      </c>
      <c r="T229" s="69">
        <f>H229*G228</f>
        <v>13149.75</v>
      </c>
    </row>
    <row r="230" spans="1:27" s="72" customFormat="1" hidden="1" outlineLevel="1" x14ac:dyDescent="0.25">
      <c r="B230" s="58">
        <v>2</v>
      </c>
      <c r="C230" s="58" t="s">
        <v>84</v>
      </c>
      <c r="D230" s="107"/>
      <c r="E230" s="60"/>
      <c r="F230" s="60"/>
      <c r="G230" s="60"/>
      <c r="H230" s="59">
        <v>0.25</v>
      </c>
      <c r="I230" s="51">
        <v>1</v>
      </c>
      <c r="J230" s="54"/>
      <c r="K230" s="55">
        <f t="shared" si="9"/>
        <v>0</v>
      </c>
      <c r="L230" s="69">
        <f>H230*G228</f>
        <v>4383.25</v>
      </c>
      <c r="T230" s="69"/>
      <c r="V230" s="69">
        <f>H230*G228</f>
        <v>4383.25</v>
      </c>
    </row>
    <row r="231" spans="1:27" s="56" customFormat="1" x14ac:dyDescent="0.25">
      <c r="A231" s="50">
        <f>Activites!B34</f>
        <v>2427101250</v>
      </c>
      <c r="B231" s="11" t="str">
        <f>Activites!C34</f>
        <v>H</v>
      </c>
      <c r="C231" s="50" t="str">
        <f>Activites!D34</f>
        <v>Test Box Design</v>
      </c>
      <c r="D231" s="51"/>
      <c r="E231" s="52"/>
      <c r="F231" s="52"/>
      <c r="G231" s="52">
        <v>8151</v>
      </c>
      <c r="H231" s="59">
        <v>1</v>
      </c>
      <c r="I231" s="51">
        <v>2</v>
      </c>
      <c r="J231" s="82">
        <f>0.5*I231</f>
        <v>1</v>
      </c>
      <c r="K231" s="55">
        <f t="shared" si="9"/>
        <v>8151</v>
      </c>
      <c r="S231" s="55">
        <f>H231*G231</f>
        <v>8151</v>
      </c>
    </row>
    <row r="232" spans="1:27" s="16" customFormat="1" collapsed="1" x14ac:dyDescent="0.25">
      <c r="A232" s="9">
        <f>Activites!B35</f>
        <v>2427101255</v>
      </c>
      <c r="B232" s="11" t="str">
        <f>Activites!C35</f>
        <v>S</v>
      </c>
      <c r="C232" s="9" t="str">
        <f>Activites!D35</f>
        <v>Test Box Build</v>
      </c>
      <c r="D232" s="12"/>
      <c r="E232" s="24"/>
      <c r="F232" s="13"/>
      <c r="G232" s="24">
        <v>11651</v>
      </c>
      <c r="H232" s="66"/>
      <c r="I232" s="12"/>
      <c r="J232" s="82">
        <f>(H233*I233)+(H234*I234)+(H235*I235)+(H236*I236)+(H237*I237)+(H238*I238)</f>
        <v>1</v>
      </c>
      <c r="K232" s="15">
        <f t="shared" si="9"/>
        <v>11651</v>
      </c>
    </row>
    <row r="233" spans="1:27" s="72" customFormat="1" hidden="1" outlineLevel="1" x14ac:dyDescent="0.25">
      <c r="B233" s="58">
        <v>1</v>
      </c>
      <c r="C233" s="49" t="s">
        <v>85</v>
      </c>
      <c r="D233" s="51"/>
      <c r="E233" s="60"/>
      <c r="F233" s="60"/>
      <c r="G233" s="60"/>
      <c r="H233" s="59">
        <v>0.05</v>
      </c>
      <c r="I233" s="51">
        <v>1</v>
      </c>
      <c r="J233" s="54"/>
      <c r="K233" s="55">
        <f t="shared" si="9"/>
        <v>0</v>
      </c>
      <c r="L233" s="69">
        <f>H233*G232</f>
        <v>582.55000000000007</v>
      </c>
      <c r="S233" s="69">
        <f>H233*G232</f>
        <v>582.55000000000007</v>
      </c>
    </row>
    <row r="234" spans="1:27" s="72" customFormat="1" hidden="1" outlineLevel="1" x14ac:dyDescent="0.25">
      <c r="B234" s="58">
        <v>2</v>
      </c>
      <c r="C234" s="49" t="s">
        <v>86</v>
      </c>
      <c r="D234" s="107"/>
      <c r="E234" s="60"/>
      <c r="F234" s="60"/>
      <c r="G234" s="60"/>
      <c r="H234" s="59">
        <v>0.05</v>
      </c>
      <c r="I234" s="51">
        <v>1</v>
      </c>
      <c r="J234" s="54"/>
      <c r="K234" s="55">
        <f t="shared" si="9"/>
        <v>0</v>
      </c>
      <c r="T234" s="69">
        <f>H234*G232</f>
        <v>582.55000000000007</v>
      </c>
    </row>
    <row r="235" spans="1:27" s="72" customFormat="1" hidden="1" outlineLevel="1" x14ac:dyDescent="0.25">
      <c r="B235" s="58">
        <v>3</v>
      </c>
      <c r="C235" s="49" t="s">
        <v>203</v>
      </c>
      <c r="D235" s="107"/>
      <c r="E235" s="60"/>
      <c r="F235" s="60"/>
      <c r="G235" s="60"/>
      <c r="H235" s="59">
        <v>0.3</v>
      </c>
      <c r="I235" s="51">
        <v>1</v>
      </c>
      <c r="J235" s="54"/>
      <c r="K235" s="55"/>
      <c r="U235" s="69">
        <f>H235*G232</f>
        <v>3495.2999999999997</v>
      </c>
    </row>
    <row r="236" spans="1:27" s="72" customFormat="1" hidden="1" outlineLevel="1" x14ac:dyDescent="0.25">
      <c r="B236" s="58">
        <v>4</v>
      </c>
      <c r="C236" s="49" t="s">
        <v>204</v>
      </c>
      <c r="D236" s="107"/>
      <c r="E236" s="60"/>
      <c r="F236" s="60"/>
      <c r="G236" s="60"/>
      <c r="H236" s="59">
        <v>0.2</v>
      </c>
      <c r="I236" s="51">
        <v>1</v>
      </c>
      <c r="J236" s="54"/>
      <c r="K236" s="55"/>
      <c r="W236" s="69">
        <f>H236*G232</f>
        <v>2330.2000000000003</v>
      </c>
    </row>
    <row r="237" spans="1:27" s="72" customFormat="1" hidden="1" outlineLevel="1" x14ac:dyDescent="0.25">
      <c r="B237" s="58">
        <v>5</v>
      </c>
      <c r="C237" s="49" t="s">
        <v>205</v>
      </c>
      <c r="D237" s="107"/>
      <c r="E237" s="60"/>
      <c r="F237" s="60"/>
      <c r="G237" s="60"/>
      <c r="H237" s="59">
        <v>0.2</v>
      </c>
      <c r="I237" s="51">
        <v>1</v>
      </c>
      <c r="J237" s="54"/>
      <c r="K237" s="55"/>
      <c r="W237" s="69">
        <f>H237*G232</f>
        <v>2330.2000000000003</v>
      </c>
    </row>
    <row r="238" spans="1:27" s="72" customFormat="1" hidden="1" outlineLevel="1" x14ac:dyDescent="0.25">
      <c r="B238" s="58">
        <v>6</v>
      </c>
      <c r="C238" s="49" t="s">
        <v>87</v>
      </c>
      <c r="D238" s="107"/>
      <c r="E238" s="60"/>
      <c r="F238" s="60"/>
      <c r="G238" s="60"/>
      <c r="H238" s="59">
        <v>0.2</v>
      </c>
      <c r="I238" s="51">
        <v>1</v>
      </c>
      <c r="J238" s="54"/>
      <c r="K238" s="55"/>
      <c r="X238" s="69">
        <f>H238*G232</f>
        <v>2330.2000000000003</v>
      </c>
    </row>
    <row r="239" spans="1:27" s="56" customFormat="1" collapsed="1" x14ac:dyDescent="0.25">
      <c r="A239" s="50">
        <f>Activites!B36</f>
        <v>2427101260</v>
      </c>
      <c r="B239" s="11" t="str">
        <f>Activites!C36</f>
        <v>S</v>
      </c>
      <c r="C239" s="50" t="str">
        <f>Activites!D36</f>
        <v>Fast DAQ Wiring</v>
      </c>
      <c r="D239" s="51"/>
      <c r="E239" s="60"/>
      <c r="F239" s="52"/>
      <c r="G239" s="60">
        <v>12477</v>
      </c>
      <c r="H239" s="66"/>
      <c r="I239" s="51"/>
      <c r="J239" s="82">
        <f>(H240*I240)+(H241*I241)+(H242*I242)+(H243*I243)+(H244*I244)+(H245*I245)+(H246*I246)+(H247*I247)+(H248*I248)+(H249*I249)</f>
        <v>1</v>
      </c>
      <c r="K239" s="55">
        <f t="shared" si="9"/>
        <v>12477</v>
      </c>
    </row>
    <row r="240" spans="1:27" s="72" customFormat="1" hidden="1" outlineLevel="1" x14ac:dyDescent="0.25">
      <c r="B240" s="58">
        <v>1</v>
      </c>
      <c r="C240" s="49" t="s">
        <v>89</v>
      </c>
      <c r="D240" s="107"/>
      <c r="E240" s="60"/>
      <c r="F240" s="60"/>
      <c r="G240" s="60"/>
      <c r="H240" s="54">
        <v>0.05</v>
      </c>
      <c r="I240" s="51">
        <v>1</v>
      </c>
      <c r="J240" s="54"/>
      <c r="K240" s="55">
        <f t="shared" si="9"/>
        <v>0</v>
      </c>
      <c r="L240" s="69"/>
      <c r="AA240" s="69">
        <f>H240*G239</f>
        <v>623.85</v>
      </c>
    </row>
    <row r="241" spans="1:27" s="72" customFormat="1" hidden="1" outlineLevel="1" x14ac:dyDescent="0.25">
      <c r="B241" s="58">
        <v>2</v>
      </c>
      <c r="C241" s="49" t="s">
        <v>90</v>
      </c>
      <c r="D241" s="107"/>
      <c r="E241" s="60"/>
      <c r="F241" s="60"/>
      <c r="G241" s="60"/>
      <c r="H241" s="54">
        <v>0.05</v>
      </c>
      <c r="I241" s="51">
        <v>1</v>
      </c>
      <c r="J241" s="54"/>
      <c r="K241" s="55">
        <f t="shared" si="9"/>
        <v>0</v>
      </c>
      <c r="Y241" s="69">
        <f>H241*G239</f>
        <v>623.85</v>
      </c>
    </row>
    <row r="242" spans="1:27" s="72" customFormat="1" hidden="1" outlineLevel="1" x14ac:dyDescent="0.25">
      <c r="B242" s="58">
        <v>3</v>
      </c>
      <c r="C242" s="49" t="s">
        <v>91</v>
      </c>
      <c r="D242" s="107"/>
      <c r="E242" s="60"/>
      <c r="F242" s="60"/>
      <c r="G242" s="60"/>
      <c r="H242" s="54">
        <v>0.2</v>
      </c>
      <c r="I242" s="51">
        <v>1</v>
      </c>
      <c r="J242" s="54"/>
      <c r="K242" s="55"/>
      <c r="AA242" s="69">
        <f>H242*G239</f>
        <v>2495.4</v>
      </c>
    </row>
    <row r="243" spans="1:27" s="72" customFormat="1" hidden="1" outlineLevel="1" x14ac:dyDescent="0.25">
      <c r="B243" s="58">
        <v>4</v>
      </c>
      <c r="C243" s="49" t="s">
        <v>93</v>
      </c>
      <c r="D243" s="107"/>
      <c r="E243" s="60"/>
      <c r="F243" s="60"/>
      <c r="G243" s="60"/>
      <c r="H243" s="54">
        <v>0.1</v>
      </c>
      <c r="I243" s="51">
        <v>1</v>
      </c>
      <c r="J243" s="54"/>
      <c r="K243" s="55"/>
      <c r="Z243" s="69">
        <f>H243*G239</f>
        <v>1247.7</v>
      </c>
    </row>
    <row r="244" spans="1:27" s="72" customFormat="1" hidden="1" outlineLevel="1" x14ac:dyDescent="0.25">
      <c r="B244" s="58">
        <v>5</v>
      </c>
      <c r="C244" s="49" t="s">
        <v>206</v>
      </c>
      <c r="D244" s="107"/>
      <c r="E244" s="60"/>
      <c r="F244" s="60"/>
      <c r="G244" s="60"/>
      <c r="H244" s="62">
        <v>7.4999999999999997E-2</v>
      </c>
      <c r="I244" s="51">
        <v>1</v>
      </c>
      <c r="J244" s="54"/>
      <c r="K244" s="55"/>
      <c r="Q244" s="69">
        <f>H244*$G$239</f>
        <v>935.77499999999998</v>
      </c>
      <c r="V244" s="69">
        <f>H244*$G$239</f>
        <v>935.77499999999998</v>
      </c>
    </row>
    <row r="245" spans="1:27" s="72" customFormat="1" hidden="1" outlineLevel="1" x14ac:dyDescent="0.25">
      <c r="B245" s="58">
        <v>6</v>
      </c>
      <c r="C245" s="49" t="s">
        <v>207</v>
      </c>
      <c r="D245" s="107"/>
      <c r="E245" s="60"/>
      <c r="F245" s="60"/>
      <c r="G245" s="60"/>
      <c r="H245" s="62">
        <v>7.4999999999999997E-2</v>
      </c>
      <c r="I245" s="51">
        <v>1</v>
      </c>
      <c r="J245" s="54"/>
      <c r="K245" s="55"/>
      <c r="Q245" s="69">
        <f>H245*$G$239</f>
        <v>935.77499999999998</v>
      </c>
      <c r="V245" s="69">
        <f>H245*$G$239</f>
        <v>935.77499999999998</v>
      </c>
    </row>
    <row r="246" spans="1:27" s="72" customFormat="1" hidden="1" outlineLevel="1" x14ac:dyDescent="0.25">
      <c r="B246" s="58">
        <v>7</v>
      </c>
      <c r="C246" s="49" t="s">
        <v>208</v>
      </c>
      <c r="D246" s="107"/>
      <c r="E246" s="60"/>
      <c r="F246" s="60"/>
      <c r="G246" s="60"/>
      <c r="H246" s="62">
        <v>7.4999999999999997E-2</v>
      </c>
      <c r="I246" s="51">
        <v>1</v>
      </c>
      <c r="J246" s="54"/>
      <c r="K246" s="55"/>
      <c r="X246" s="69">
        <f>H246*G239</f>
        <v>935.77499999999998</v>
      </c>
    </row>
    <row r="247" spans="1:27" s="72" customFormat="1" hidden="1" outlineLevel="1" x14ac:dyDescent="0.25">
      <c r="B247" s="58">
        <v>8</v>
      </c>
      <c r="C247" s="49" t="s">
        <v>209</v>
      </c>
      <c r="D247" s="107"/>
      <c r="E247" s="60"/>
      <c r="F247" s="60"/>
      <c r="G247" s="60"/>
      <c r="H247" s="62">
        <v>7.4999999999999997E-2</v>
      </c>
      <c r="I247" s="51">
        <v>1</v>
      </c>
      <c r="J247" s="54"/>
      <c r="K247" s="55"/>
      <c r="X247" s="69">
        <f>H247*G239</f>
        <v>935.77499999999998</v>
      </c>
    </row>
    <row r="248" spans="1:27" s="72" customFormat="1" hidden="1" outlineLevel="1" x14ac:dyDescent="0.25">
      <c r="B248" s="58">
        <v>9</v>
      </c>
      <c r="C248" s="49" t="s">
        <v>92</v>
      </c>
      <c r="D248" s="107"/>
      <c r="E248" s="60"/>
      <c r="F248" s="60"/>
      <c r="G248" s="60"/>
      <c r="H248" s="54">
        <v>0.1</v>
      </c>
      <c r="I248" s="51">
        <v>1</v>
      </c>
      <c r="J248" s="54"/>
      <c r="K248" s="55"/>
      <c r="AA248" s="69">
        <f>H248*G239</f>
        <v>1247.7</v>
      </c>
    </row>
    <row r="249" spans="1:27" s="72" customFormat="1" hidden="1" outlineLevel="1" x14ac:dyDescent="0.25">
      <c r="B249" s="58">
        <v>10</v>
      </c>
      <c r="C249" s="49" t="s">
        <v>94</v>
      </c>
      <c r="D249" s="107"/>
      <c r="E249" s="60"/>
      <c r="F249" s="60"/>
      <c r="G249" s="60"/>
      <c r="H249" s="54">
        <v>0.2</v>
      </c>
      <c r="I249" s="51">
        <v>1</v>
      </c>
      <c r="J249" s="54"/>
      <c r="K249" s="55"/>
      <c r="Z249" s="69">
        <f>H249*G239</f>
        <v>2495.4</v>
      </c>
    </row>
    <row r="250" spans="1:27" s="56" customFormat="1" x14ac:dyDescent="0.25">
      <c r="A250" s="50">
        <f>Activites!B37</f>
        <v>2427101265</v>
      </c>
      <c r="B250" s="11" t="str">
        <f>Activites!C37</f>
        <v>S</v>
      </c>
      <c r="C250" s="50" t="str">
        <f>Activites!D37</f>
        <v>Cabing in Hall</v>
      </c>
      <c r="D250" s="51"/>
      <c r="E250" s="60"/>
      <c r="F250" s="52"/>
      <c r="G250" s="60">
        <v>14291</v>
      </c>
      <c r="H250" s="66"/>
      <c r="I250" s="51"/>
      <c r="J250" s="54">
        <f>I251*H251+I252*H252+(H261*I261)+(H262*I262)+(H263*I263)+(H265*I265)+(H253*I253)+(H254*I254)+(H255*I255)+(H256*I256)+(H257*I257)+(H258*I258)+(H259*I259)+(H260*I260)+(H264*I264)</f>
        <v>0.95000000000000018</v>
      </c>
      <c r="K250" s="55">
        <f t="shared" si="9"/>
        <v>13576.450000000003</v>
      </c>
    </row>
    <row r="251" spans="1:27" s="72" customFormat="1" outlineLevel="1" x14ac:dyDescent="0.25">
      <c r="B251" s="58">
        <v>1</v>
      </c>
      <c r="C251" s="58" t="s">
        <v>165</v>
      </c>
      <c r="D251" s="51"/>
      <c r="E251" s="60"/>
      <c r="F251" s="52"/>
      <c r="G251" s="60"/>
      <c r="H251" s="70">
        <v>0.05</v>
      </c>
      <c r="I251" s="51">
        <v>1</v>
      </c>
      <c r="J251" s="51"/>
      <c r="K251" s="64"/>
      <c r="O251" s="69"/>
    </row>
    <row r="252" spans="1:27" s="72" customFormat="1" outlineLevel="1" x14ac:dyDescent="0.25">
      <c r="B252" s="58">
        <v>2</v>
      </c>
      <c r="C252" s="58" t="s">
        <v>166</v>
      </c>
      <c r="D252" s="51"/>
      <c r="E252" s="60"/>
      <c r="F252" s="52"/>
      <c r="G252" s="60"/>
      <c r="H252" s="70">
        <v>0.05</v>
      </c>
      <c r="I252" s="51">
        <v>1</v>
      </c>
      <c r="J252" s="51"/>
      <c r="K252" s="64"/>
      <c r="U252" s="69">
        <f>H252*G250</f>
        <v>714.55000000000007</v>
      </c>
    </row>
    <row r="253" spans="1:27" s="72" customFormat="1" outlineLevel="1" x14ac:dyDescent="0.25">
      <c r="B253" s="58">
        <v>3</v>
      </c>
      <c r="C253" s="58" t="s">
        <v>219</v>
      </c>
      <c r="D253" s="107"/>
      <c r="E253" s="60"/>
      <c r="F253" s="52"/>
      <c r="G253" s="60"/>
      <c r="H253" s="70">
        <v>0.15</v>
      </c>
      <c r="I253" s="51">
        <v>1</v>
      </c>
      <c r="J253" s="51"/>
      <c r="K253" s="64"/>
      <c r="Y253" s="69">
        <f>H253*G250</f>
        <v>2143.65</v>
      </c>
    </row>
    <row r="254" spans="1:27" s="72" customFormat="1" outlineLevel="1" x14ac:dyDescent="0.25">
      <c r="B254" s="58">
        <v>4</v>
      </c>
      <c r="C254" s="58" t="s">
        <v>223</v>
      </c>
      <c r="D254" s="107"/>
      <c r="E254" s="60"/>
      <c r="F254" s="52"/>
      <c r="G254" s="60"/>
      <c r="H254" s="70">
        <v>0.02</v>
      </c>
      <c r="I254" s="51">
        <v>1</v>
      </c>
      <c r="J254" s="51"/>
      <c r="K254" s="64"/>
      <c r="Z254" s="69">
        <f>H254*$G$250</f>
        <v>285.82</v>
      </c>
    </row>
    <row r="255" spans="1:27" s="72" customFormat="1" outlineLevel="1" x14ac:dyDescent="0.25">
      <c r="B255" s="58">
        <v>5</v>
      </c>
      <c r="C255" s="58" t="s">
        <v>220</v>
      </c>
      <c r="D255" s="107"/>
      <c r="E255" s="60"/>
      <c r="F255" s="52"/>
      <c r="G255" s="60"/>
      <c r="H255" s="70">
        <v>0.15</v>
      </c>
      <c r="I255" s="51">
        <v>1</v>
      </c>
      <c r="J255" s="51"/>
      <c r="K255" s="64"/>
      <c r="Y255" s="69">
        <f>H255*G250</f>
        <v>2143.65</v>
      </c>
    </row>
    <row r="256" spans="1:27" s="72" customFormat="1" outlineLevel="1" x14ac:dyDescent="0.25">
      <c r="B256" s="58">
        <v>6</v>
      </c>
      <c r="C256" s="58" t="s">
        <v>223</v>
      </c>
      <c r="D256" s="107"/>
      <c r="E256" s="60"/>
      <c r="F256" s="52"/>
      <c r="G256" s="60"/>
      <c r="H256" s="70">
        <v>0.02</v>
      </c>
      <c r="I256" s="51">
        <v>1</v>
      </c>
      <c r="J256" s="51"/>
      <c r="K256" s="64"/>
      <c r="Z256" s="69">
        <f>H256*$G$250</f>
        <v>285.82</v>
      </c>
    </row>
    <row r="257" spans="1:26" s="72" customFormat="1" outlineLevel="1" x14ac:dyDescent="0.25">
      <c r="B257" s="58">
        <v>7</v>
      </c>
      <c r="C257" s="58" t="s">
        <v>221</v>
      </c>
      <c r="D257" s="51"/>
      <c r="E257" s="60"/>
      <c r="F257" s="52"/>
      <c r="G257" s="60"/>
      <c r="H257" s="70">
        <v>0.15</v>
      </c>
      <c r="I257" s="51">
        <v>1</v>
      </c>
      <c r="J257" s="51"/>
      <c r="K257" s="64"/>
      <c r="Y257" s="69">
        <f>H257*G250</f>
        <v>2143.65</v>
      </c>
    </row>
    <row r="258" spans="1:26" s="72" customFormat="1" outlineLevel="1" x14ac:dyDescent="0.25">
      <c r="B258" s="58">
        <v>8</v>
      </c>
      <c r="C258" s="58" t="s">
        <v>223</v>
      </c>
      <c r="D258" s="107"/>
      <c r="E258" s="60"/>
      <c r="F258" s="52"/>
      <c r="G258" s="60"/>
      <c r="H258" s="70">
        <v>0.02</v>
      </c>
      <c r="I258" s="51">
        <v>1</v>
      </c>
      <c r="J258" s="51"/>
      <c r="K258" s="64"/>
      <c r="Z258" s="69">
        <f>H258*$G$250</f>
        <v>285.82</v>
      </c>
    </row>
    <row r="259" spans="1:26" s="72" customFormat="1" outlineLevel="1" x14ac:dyDescent="0.25">
      <c r="B259" s="58">
        <v>9</v>
      </c>
      <c r="C259" s="58" t="s">
        <v>222</v>
      </c>
      <c r="D259" s="51"/>
      <c r="E259" s="60"/>
      <c r="F259" s="52"/>
      <c r="G259" s="60"/>
      <c r="H259" s="70">
        <v>0.15</v>
      </c>
      <c r="I259" s="51">
        <v>1</v>
      </c>
      <c r="J259" s="51"/>
      <c r="K259" s="64"/>
      <c r="Y259" s="69">
        <f>H259*G250</f>
        <v>2143.65</v>
      </c>
    </row>
    <row r="260" spans="1:26" s="72" customFormat="1" outlineLevel="1" x14ac:dyDescent="0.25">
      <c r="B260" s="58">
        <v>10</v>
      </c>
      <c r="C260" s="58" t="s">
        <v>223</v>
      </c>
      <c r="D260" s="107"/>
      <c r="E260" s="60"/>
      <c r="F260" s="52"/>
      <c r="G260" s="60"/>
      <c r="H260" s="70">
        <v>0.02</v>
      </c>
      <c r="I260" s="51">
        <v>1</v>
      </c>
      <c r="J260" s="51"/>
      <c r="K260" s="64"/>
      <c r="Z260" s="69">
        <f>H260*$G$250</f>
        <v>285.82</v>
      </c>
    </row>
    <row r="261" spans="1:26" s="72" customFormat="1" outlineLevel="1" x14ac:dyDescent="0.25">
      <c r="B261" s="58">
        <v>11</v>
      </c>
      <c r="C261" s="58" t="s">
        <v>171</v>
      </c>
      <c r="D261" s="51"/>
      <c r="E261" s="60"/>
      <c r="F261" s="52"/>
      <c r="G261" s="60"/>
      <c r="H261" s="70">
        <v>0.05</v>
      </c>
      <c r="I261" s="51">
        <v>1</v>
      </c>
      <c r="J261" s="51"/>
      <c r="K261" s="64"/>
      <c r="U261" s="69">
        <f>H261*G250</f>
        <v>714.55000000000007</v>
      </c>
    </row>
    <row r="262" spans="1:26" s="72" customFormat="1" outlineLevel="1" x14ac:dyDescent="0.25">
      <c r="B262" s="58">
        <v>12</v>
      </c>
      <c r="C262" s="58" t="s">
        <v>167</v>
      </c>
      <c r="D262" s="107"/>
      <c r="E262" s="60"/>
      <c r="F262" s="52"/>
      <c r="G262" s="60"/>
      <c r="H262" s="70">
        <v>0.05</v>
      </c>
      <c r="I262" s="51">
        <v>1</v>
      </c>
      <c r="J262" s="51"/>
      <c r="K262" s="64"/>
      <c r="Y262" s="69">
        <f>H262*G250</f>
        <v>714.55000000000007</v>
      </c>
    </row>
    <row r="263" spans="1:26" s="72" customFormat="1" outlineLevel="1" x14ac:dyDescent="0.25">
      <c r="B263" s="58">
        <v>13</v>
      </c>
      <c r="C263" s="58" t="s">
        <v>168</v>
      </c>
      <c r="D263" s="107"/>
      <c r="E263" s="60"/>
      <c r="F263" s="52"/>
      <c r="G263" s="60"/>
      <c r="H263" s="70">
        <v>0.05</v>
      </c>
      <c r="I263" s="51">
        <v>1</v>
      </c>
      <c r="J263" s="51"/>
      <c r="K263" s="64"/>
      <c r="W263" s="69">
        <f>H263*G250</f>
        <v>714.55000000000007</v>
      </c>
    </row>
    <row r="264" spans="1:26" s="72" customFormat="1" outlineLevel="1" x14ac:dyDescent="0.25">
      <c r="B264" s="58">
        <v>14</v>
      </c>
      <c r="C264" s="58" t="s">
        <v>238</v>
      </c>
      <c r="D264" s="107"/>
      <c r="E264" s="60"/>
      <c r="F264" s="52"/>
      <c r="G264" s="60"/>
      <c r="H264" s="70">
        <v>0.02</v>
      </c>
      <c r="I264" s="51">
        <v>1</v>
      </c>
      <c r="J264" s="51"/>
      <c r="K264" s="64"/>
      <c r="U264" s="69">
        <f>H264*G250</f>
        <v>285.82</v>
      </c>
    </row>
    <row r="265" spans="1:26" s="72" customFormat="1" outlineLevel="1" x14ac:dyDescent="0.25">
      <c r="B265" s="58">
        <v>15</v>
      </c>
      <c r="C265" s="58" t="s">
        <v>169</v>
      </c>
      <c r="D265" s="51"/>
      <c r="E265" s="60"/>
      <c r="F265" s="52"/>
      <c r="G265" s="60"/>
      <c r="H265" s="70">
        <v>0.05</v>
      </c>
      <c r="I265" s="51"/>
      <c r="J265" s="51"/>
      <c r="K265" s="64"/>
    </row>
    <row r="266" spans="1:26" s="72" customFormat="1" collapsed="1" x14ac:dyDescent="0.25">
      <c r="A266" s="50">
        <f>Activites!B38</f>
        <v>2427101270</v>
      </c>
      <c r="B266" s="11" t="str">
        <f>Activites!C38</f>
        <v>S</v>
      </c>
      <c r="C266" s="34" t="str">
        <f>Activites!D38</f>
        <v>Power Supply Integration/Installation</v>
      </c>
      <c r="D266" s="57"/>
      <c r="E266" s="57"/>
      <c r="F266" s="57"/>
      <c r="G266" s="42">
        <v>15577</v>
      </c>
      <c r="H266" s="57"/>
      <c r="I266" s="63"/>
      <c r="J266" s="108">
        <f>(H267*I267)+(H268*I268)+(H269*I269)+(H270*I270)+(H271*I271)+(H272*I272)+(H273*I273)+(H274*I274)+(H275*I275)+(H276*I276)+(H277*I277)+(H278*I278)+(H279*I279)+(H280*I280)+(H281*I281)</f>
        <v>1.0000000000000002</v>
      </c>
      <c r="K266" s="64"/>
    </row>
    <row r="267" spans="1:26" s="72" customFormat="1" hidden="1" outlineLevel="1" x14ac:dyDescent="0.25">
      <c r="A267" s="50"/>
      <c r="B267" s="49">
        <v>1</v>
      </c>
      <c r="C267" s="49" t="s">
        <v>210</v>
      </c>
      <c r="D267" s="57"/>
      <c r="E267" s="57"/>
      <c r="F267" s="57"/>
      <c r="G267" s="57"/>
      <c r="H267" s="89">
        <v>0.2</v>
      </c>
      <c r="I267" s="63">
        <v>1</v>
      </c>
      <c r="J267" s="63"/>
      <c r="K267" s="64"/>
    </row>
    <row r="268" spans="1:26" s="72" customFormat="1" hidden="1" outlineLevel="1" x14ac:dyDescent="0.25">
      <c r="A268" s="50"/>
      <c r="B268" s="49">
        <v>2</v>
      </c>
      <c r="C268" s="49" t="s">
        <v>211</v>
      </c>
      <c r="D268" s="57"/>
      <c r="E268" s="57"/>
      <c r="F268" s="57"/>
      <c r="G268" s="57"/>
      <c r="H268" s="89">
        <v>0.2</v>
      </c>
      <c r="I268" s="63">
        <v>1</v>
      </c>
      <c r="J268" s="63"/>
      <c r="K268" s="64"/>
      <c r="O268" s="69">
        <f>H268*G266</f>
        <v>3115.4</v>
      </c>
    </row>
    <row r="269" spans="1:26" s="72" customFormat="1" hidden="1" outlineLevel="1" x14ac:dyDescent="0.25">
      <c r="A269" s="50"/>
      <c r="B269" s="49">
        <v>3</v>
      </c>
      <c r="C269" s="49" t="s">
        <v>212</v>
      </c>
      <c r="D269" s="57"/>
      <c r="E269" s="57"/>
      <c r="F269" s="57"/>
      <c r="G269" s="57"/>
      <c r="H269" s="89">
        <v>0.01</v>
      </c>
      <c r="I269" s="63">
        <v>1</v>
      </c>
      <c r="J269" s="63"/>
      <c r="K269" s="64"/>
      <c r="R269" s="69">
        <f>H269*$G$266</f>
        <v>155.77000000000001</v>
      </c>
    </row>
    <row r="270" spans="1:26" s="72" customFormat="1" hidden="1" outlineLevel="1" x14ac:dyDescent="0.25">
      <c r="A270" s="50"/>
      <c r="B270" s="49">
        <v>4</v>
      </c>
      <c r="C270" s="49" t="s">
        <v>95</v>
      </c>
      <c r="D270" s="57"/>
      <c r="E270" s="57"/>
      <c r="F270" s="57"/>
      <c r="G270" s="57"/>
      <c r="H270" s="89">
        <v>0.02</v>
      </c>
      <c r="I270" s="63">
        <v>1</v>
      </c>
      <c r="J270" s="63"/>
      <c r="K270" s="64"/>
      <c r="R270" s="69">
        <f t="shared" ref="R270:R272" si="20">H270*$G$266</f>
        <v>311.54000000000002</v>
      </c>
    </row>
    <row r="271" spans="1:26" s="72" customFormat="1" hidden="1" outlineLevel="1" x14ac:dyDescent="0.25">
      <c r="A271" s="50"/>
      <c r="B271" s="49">
        <v>5</v>
      </c>
      <c r="C271" s="49" t="s">
        <v>213</v>
      </c>
      <c r="D271" s="57"/>
      <c r="E271" s="57"/>
      <c r="F271" s="57"/>
      <c r="G271" s="57"/>
      <c r="H271" s="89">
        <v>0.01</v>
      </c>
      <c r="I271" s="63">
        <v>1</v>
      </c>
      <c r="J271" s="63"/>
      <c r="K271" s="64"/>
      <c r="R271" s="69">
        <f t="shared" si="20"/>
        <v>155.77000000000001</v>
      </c>
    </row>
    <row r="272" spans="1:26" s="72" customFormat="1" hidden="1" outlineLevel="1" x14ac:dyDescent="0.25">
      <c r="A272" s="50"/>
      <c r="B272" s="49">
        <v>6</v>
      </c>
      <c r="C272" s="49" t="s">
        <v>96</v>
      </c>
      <c r="D272" s="57"/>
      <c r="E272" s="57"/>
      <c r="F272" s="57"/>
      <c r="G272" s="57"/>
      <c r="H272" s="89">
        <v>0.02</v>
      </c>
      <c r="I272" s="63">
        <v>1</v>
      </c>
      <c r="J272" s="63"/>
      <c r="K272" s="64"/>
      <c r="R272" s="69">
        <f t="shared" si="20"/>
        <v>311.54000000000002</v>
      </c>
    </row>
    <row r="273" spans="1:20" s="72" customFormat="1" hidden="1" outlineLevel="1" x14ac:dyDescent="0.25">
      <c r="A273" s="50"/>
      <c r="B273" s="49">
        <v>7</v>
      </c>
      <c r="C273" s="49" t="s">
        <v>214</v>
      </c>
      <c r="D273" s="116"/>
      <c r="E273" s="57"/>
      <c r="F273" s="57"/>
      <c r="G273" s="57"/>
      <c r="H273" s="89">
        <v>0.04</v>
      </c>
      <c r="I273" s="63">
        <v>1</v>
      </c>
      <c r="K273" s="64"/>
      <c r="T273" s="69">
        <f>H273*G266</f>
        <v>623.08000000000004</v>
      </c>
    </row>
    <row r="274" spans="1:20" s="72" customFormat="1" hidden="1" outlineLevel="1" x14ac:dyDescent="0.25">
      <c r="A274" s="50"/>
      <c r="B274" s="49">
        <v>8</v>
      </c>
      <c r="C274" s="49" t="s">
        <v>109</v>
      </c>
      <c r="D274" s="57"/>
      <c r="E274" s="57"/>
      <c r="F274" s="57"/>
      <c r="G274" s="57"/>
      <c r="H274" s="89">
        <v>0.02</v>
      </c>
      <c r="I274" s="63">
        <v>1</v>
      </c>
      <c r="J274" s="63"/>
      <c r="K274" s="64"/>
      <c r="R274" s="69">
        <f>H274*$G$266</f>
        <v>311.54000000000002</v>
      </c>
    </row>
    <row r="275" spans="1:20" s="72" customFormat="1" hidden="1" outlineLevel="1" x14ac:dyDescent="0.25">
      <c r="A275" s="50"/>
      <c r="B275" s="49">
        <v>9</v>
      </c>
      <c r="C275" s="49" t="s">
        <v>110</v>
      </c>
      <c r="D275" s="57"/>
      <c r="E275" s="57"/>
      <c r="F275" s="57"/>
      <c r="G275" s="57"/>
      <c r="H275" s="89">
        <v>0.02</v>
      </c>
      <c r="I275" s="63">
        <v>1</v>
      </c>
      <c r="J275" s="63"/>
      <c r="K275" s="64"/>
      <c r="R275" s="69">
        <f>H275*$G$266</f>
        <v>311.54000000000002</v>
      </c>
    </row>
    <row r="276" spans="1:20" s="72" customFormat="1" hidden="1" outlineLevel="1" x14ac:dyDescent="0.25">
      <c r="A276" s="50"/>
      <c r="B276" s="49">
        <v>10</v>
      </c>
      <c r="C276" s="49" t="s">
        <v>215</v>
      </c>
      <c r="D276" s="57"/>
      <c r="E276" s="57"/>
      <c r="F276" s="57"/>
      <c r="G276" s="57"/>
      <c r="H276" s="89">
        <v>0.03</v>
      </c>
      <c r="I276" s="63">
        <v>1</v>
      </c>
      <c r="J276" s="63"/>
      <c r="K276" s="64"/>
      <c r="O276" s="69">
        <f>H276*G266</f>
        <v>467.31</v>
      </c>
    </row>
    <row r="277" spans="1:20" s="72" customFormat="1" hidden="1" outlineLevel="1" x14ac:dyDescent="0.25">
      <c r="A277" s="50"/>
      <c r="B277" s="49">
        <v>11</v>
      </c>
      <c r="C277" s="49" t="s">
        <v>216</v>
      </c>
      <c r="D277" s="57"/>
      <c r="E277" s="57"/>
      <c r="F277" s="57"/>
      <c r="G277" s="57"/>
      <c r="H277" s="89">
        <v>0.03</v>
      </c>
      <c r="I277" s="63">
        <v>1</v>
      </c>
      <c r="J277" s="63"/>
      <c r="K277" s="64"/>
      <c r="O277" s="69">
        <f>H277*G266</f>
        <v>467.31</v>
      </c>
    </row>
    <row r="278" spans="1:20" s="72" customFormat="1" hidden="1" outlineLevel="1" x14ac:dyDescent="0.25">
      <c r="A278" s="50"/>
      <c r="B278" s="49">
        <v>12</v>
      </c>
      <c r="C278" s="49" t="s">
        <v>217</v>
      </c>
      <c r="D278" s="57"/>
      <c r="E278" s="57"/>
      <c r="F278" s="57"/>
      <c r="G278" s="57"/>
      <c r="H278" s="89">
        <v>0.05</v>
      </c>
      <c r="I278" s="63">
        <v>1</v>
      </c>
      <c r="J278" s="63"/>
      <c r="K278" s="64"/>
      <c r="P278" s="69">
        <f>H278*$G$266</f>
        <v>778.85</v>
      </c>
    </row>
    <row r="279" spans="1:20" s="72" customFormat="1" hidden="1" outlineLevel="1" x14ac:dyDescent="0.25">
      <c r="A279" s="50"/>
      <c r="B279" s="49">
        <v>13</v>
      </c>
      <c r="C279" s="49" t="s">
        <v>218</v>
      </c>
      <c r="D279" s="57"/>
      <c r="E279" s="57"/>
      <c r="F279" s="57"/>
      <c r="G279" s="57"/>
      <c r="H279" s="89">
        <v>0.05</v>
      </c>
      <c r="I279" s="63">
        <v>1</v>
      </c>
      <c r="J279" s="63"/>
      <c r="K279" s="64"/>
      <c r="P279" s="69">
        <f t="shared" ref="P279:P280" si="21">H279*$G$266</f>
        <v>778.85</v>
      </c>
    </row>
    <row r="280" spans="1:20" s="72" customFormat="1" hidden="1" outlineLevel="1" x14ac:dyDescent="0.25">
      <c r="A280" s="50"/>
      <c r="B280" s="49">
        <v>14</v>
      </c>
      <c r="C280" s="61" t="s">
        <v>188</v>
      </c>
      <c r="D280" s="57"/>
      <c r="E280" s="57"/>
      <c r="F280" s="57"/>
      <c r="G280" s="57"/>
      <c r="H280" s="89">
        <v>0.25</v>
      </c>
      <c r="I280" s="63">
        <v>1</v>
      </c>
      <c r="J280" s="63"/>
      <c r="K280" s="64"/>
      <c r="P280" s="69">
        <f t="shared" si="21"/>
        <v>3894.25</v>
      </c>
    </row>
    <row r="281" spans="1:20" s="72" customFormat="1" hidden="1" outlineLevel="1" x14ac:dyDescent="0.25">
      <c r="A281" s="50"/>
      <c r="B281" s="49">
        <v>15</v>
      </c>
      <c r="C281" s="49" t="s">
        <v>97</v>
      </c>
      <c r="D281" s="57"/>
      <c r="E281" s="57"/>
      <c r="F281" s="57"/>
      <c r="G281" s="57"/>
      <c r="H281" s="89">
        <v>0.05</v>
      </c>
      <c r="I281" s="63">
        <v>1</v>
      </c>
      <c r="K281" s="64"/>
      <c r="R281" s="69"/>
      <c r="S281" s="67">
        <f>H281*G266</f>
        <v>778.85</v>
      </c>
    </row>
    <row r="282" spans="1:20" x14ac:dyDescent="0.25">
      <c r="A282" s="9">
        <f>Activites!B39</f>
        <v>2427101275</v>
      </c>
      <c r="B282" s="11" t="str">
        <f>Activites!C39</f>
        <v>S</v>
      </c>
      <c r="C282" s="9" t="str">
        <f>Activites!D39</f>
        <v>Cryo Service Box Installation (Electrical/Controls)</v>
      </c>
      <c r="G282" s="42">
        <v>56821</v>
      </c>
      <c r="J282" s="33">
        <f>I283*H283+I284*H284+I285*H285+I286*H286+I287*H287+I288*H288+I289*H289+I290*H290+I291*H291+I292*H292</f>
        <v>0.1</v>
      </c>
      <c r="K282" s="28">
        <f>SUM(K9:K250)</f>
        <v>412410.1860000001</v>
      </c>
      <c r="L282" s="30">
        <f>SUM(L9:L266)</f>
        <v>63269.975000000006</v>
      </c>
    </row>
    <row r="283" spans="1:20" outlineLevel="1" x14ac:dyDescent="0.25">
      <c r="A283" s="9"/>
      <c r="B283" s="49">
        <v>1</v>
      </c>
      <c r="C283" s="43" t="s">
        <v>98</v>
      </c>
      <c r="D283" s="44"/>
      <c r="E283" s="45"/>
      <c r="F283" s="45"/>
      <c r="G283" s="45"/>
      <c r="H283" s="59">
        <v>0.1</v>
      </c>
      <c r="J283" s="29"/>
      <c r="K283" s="28"/>
      <c r="L283" s="30"/>
    </row>
    <row r="284" spans="1:20" outlineLevel="1" x14ac:dyDescent="0.25">
      <c r="A284" s="9"/>
      <c r="B284" s="49">
        <v>2</v>
      </c>
      <c r="C284" s="43" t="s">
        <v>99</v>
      </c>
      <c r="D284" s="44"/>
      <c r="E284" s="45"/>
      <c r="F284" s="45"/>
      <c r="G284" s="45"/>
      <c r="H284" s="59">
        <v>0.1</v>
      </c>
      <c r="J284" s="29"/>
      <c r="K284" s="28"/>
      <c r="L284" s="30"/>
    </row>
    <row r="285" spans="1:20" outlineLevel="1" x14ac:dyDescent="0.25">
      <c r="A285" s="9"/>
      <c r="B285" s="49">
        <v>3</v>
      </c>
      <c r="C285" s="43" t="s">
        <v>103</v>
      </c>
      <c r="D285" s="44"/>
      <c r="E285" s="45"/>
      <c r="F285" s="45"/>
      <c r="G285" s="45"/>
      <c r="H285" s="59">
        <v>0.1</v>
      </c>
      <c r="J285" s="29"/>
      <c r="K285" s="28"/>
      <c r="L285" s="30"/>
    </row>
    <row r="286" spans="1:20" outlineLevel="1" x14ac:dyDescent="0.25">
      <c r="A286" s="9"/>
      <c r="B286" s="49">
        <v>4</v>
      </c>
      <c r="C286" s="43" t="s">
        <v>104</v>
      </c>
      <c r="D286" s="44"/>
      <c r="E286" s="45"/>
      <c r="F286" s="45"/>
      <c r="G286" s="45"/>
      <c r="H286" s="59">
        <v>0.1</v>
      </c>
      <c r="J286" s="29"/>
      <c r="K286" s="28"/>
      <c r="L286" s="30"/>
    </row>
    <row r="287" spans="1:20" outlineLevel="1" x14ac:dyDescent="0.25">
      <c r="A287" s="9"/>
      <c r="B287" s="49">
        <v>5</v>
      </c>
      <c r="C287" s="43" t="s">
        <v>100</v>
      </c>
      <c r="D287" s="44"/>
      <c r="E287" s="45"/>
      <c r="F287" s="45"/>
      <c r="G287" s="45"/>
      <c r="H287" s="59">
        <v>0.1</v>
      </c>
      <c r="J287" s="29"/>
      <c r="K287" s="28"/>
      <c r="L287" s="30"/>
    </row>
    <row r="288" spans="1:20" s="37" customFormat="1" outlineLevel="1" x14ac:dyDescent="0.25">
      <c r="A288" s="36"/>
      <c r="B288" s="49">
        <v>6</v>
      </c>
      <c r="C288" s="43" t="s">
        <v>101</v>
      </c>
      <c r="D288" s="44"/>
      <c r="E288" s="45"/>
      <c r="F288" s="45"/>
      <c r="G288" s="45"/>
      <c r="H288" s="59">
        <v>0.1</v>
      </c>
      <c r="I288" s="38"/>
      <c r="J288" s="40"/>
      <c r="K288" s="39"/>
      <c r="L288" s="41"/>
    </row>
    <row r="289" spans="1:26" s="37" customFormat="1" outlineLevel="1" x14ac:dyDescent="0.25">
      <c r="A289" s="36"/>
      <c r="B289" s="49">
        <v>7</v>
      </c>
      <c r="C289" s="43" t="s">
        <v>105</v>
      </c>
      <c r="D289" s="44"/>
      <c r="E289" s="45"/>
      <c r="F289" s="45"/>
      <c r="G289" s="45"/>
      <c r="H289" s="59">
        <v>0.1</v>
      </c>
      <c r="I289" s="38"/>
      <c r="J289" s="40"/>
      <c r="K289" s="39"/>
      <c r="L289" s="41"/>
    </row>
    <row r="290" spans="1:26" s="37" customFormat="1" outlineLevel="1" x14ac:dyDescent="0.25">
      <c r="A290" s="36"/>
      <c r="B290" s="49">
        <v>8</v>
      </c>
      <c r="C290" s="46" t="s">
        <v>106</v>
      </c>
      <c r="D290" s="44"/>
      <c r="E290" s="45"/>
      <c r="F290" s="45"/>
      <c r="G290" s="45"/>
      <c r="H290" s="59">
        <v>0.1</v>
      </c>
      <c r="I290" s="38"/>
      <c r="J290" s="40"/>
      <c r="K290" s="39"/>
      <c r="L290" s="41"/>
    </row>
    <row r="291" spans="1:26" s="72" customFormat="1" outlineLevel="1" x14ac:dyDescent="0.25">
      <c r="A291" s="50"/>
      <c r="B291" s="49">
        <v>9</v>
      </c>
      <c r="C291" s="61" t="s">
        <v>170</v>
      </c>
      <c r="D291" s="56"/>
      <c r="E291" s="60"/>
      <c r="F291" s="60"/>
      <c r="G291" s="60"/>
      <c r="H291" s="59">
        <v>0.1</v>
      </c>
      <c r="I291" s="63">
        <v>1</v>
      </c>
      <c r="J291" s="68"/>
      <c r="K291" s="67"/>
      <c r="L291" s="69"/>
      <c r="U291" s="69">
        <f>H291*G282</f>
        <v>5682.1</v>
      </c>
    </row>
    <row r="292" spans="1:26" s="37" customFormat="1" outlineLevel="1" x14ac:dyDescent="0.25">
      <c r="A292" s="36"/>
      <c r="B292" s="49">
        <v>10</v>
      </c>
      <c r="C292" s="47" t="s">
        <v>102</v>
      </c>
      <c r="D292" s="44"/>
      <c r="E292" s="45"/>
      <c r="F292" s="45"/>
      <c r="G292" s="45"/>
      <c r="H292" s="59">
        <v>0.1</v>
      </c>
      <c r="I292" s="38"/>
      <c r="J292" s="40"/>
      <c r="K292" s="39"/>
      <c r="L292" s="41"/>
    </row>
    <row r="293" spans="1:26" collapsed="1" x14ac:dyDescent="0.25">
      <c r="A293" s="9">
        <f>Activites!B40</f>
        <v>2427101280</v>
      </c>
      <c r="B293" s="11" t="str">
        <f>Activites!C40</f>
        <v>S</v>
      </c>
      <c r="C293" s="9" t="str">
        <f>Activites!D40</f>
        <v>Current Leads Power &amp; Voltage Tap</v>
      </c>
      <c r="G293" s="42">
        <v>11387</v>
      </c>
      <c r="J293" s="108">
        <f>I294*H294+I301*H301+I302*H302+(H295*I295)+(H296*I296)+(H297*I297)+(H298*I298)+(H299*I299)+(H300*I300)+(H303*I303)+(H304*I304)+(H305*I305)+(H306*I306)+(H307*I307)</f>
        <v>1.0000000000000002</v>
      </c>
    </row>
    <row r="294" spans="1:26" s="72" customFormat="1" hidden="1" outlineLevel="1" x14ac:dyDescent="0.25">
      <c r="A294" s="50"/>
      <c r="B294" s="49">
        <v>1</v>
      </c>
      <c r="C294" s="58" t="s">
        <v>111</v>
      </c>
      <c r="D294" s="51"/>
      <c r="E294" s="60"/>
      <c r="F294" s="60"/>
      <c r="G294" s="60"/>
      <c r="H294" s="59">
        <v>0.06</v>
      </c>
      <c r="I294" s="63">
        <v>1</v>
      </c>
      <c r="J294" s="63"/>
      <c r="K294" s="64"/>
      <c r="N294" s="69"/>
      <c r="O294" s="69">
        <f>H294*G293</f>
        <v>683.22</v>
      </c>
    </row>
    <row r="295" spans="1:26" s="72" customFormat="1" hidden="1" outlineLevel="1" x14ac:dyDescent="0.25">
      <c r="A295" s="50"/>
      <c r="B295" s="49">
        <v>2</v>
      </c>
      <c r="C295" s="58" t="s">
        <v>230</v>
      </c>
      <c r="D295" s="107"/>
      <c r="E295" s="60"/>
      <c r="F295" s="60"/>
      <c r="G295" s="60"/>
      <c r="H295" s="59">
        <v>0.1</v>
      </c>
      <c r="I295" s="63">
        <v>1</v>
      </c>
      <c r="J295" s="63"/>
      <c r="K295" s="64"/>
      <c r="X295" s="69">
        <f>H295*G293</f>
        <v>1138.7</v>
      </c>
    </row>
    <row r="296" spans="1:26" s="72" customFormat="1" hidden="1" outlineLevel="1" x14ac:dyDescent="0.25">
      <c r="A296" s="50"/>
      <c r="B296" s="49">
        <v>3</v>
      </c>
      <c r="C296" s="58" t="s">
        <v>231</v>
      </c>
      <c r="D296" s="107"/>
      <c r="E296" s="60"/>
      <c r="F296" s="60"/>
      <c r="G296" s="60"/>
      <c r="H296" s="59">
        <v>0.1</v>
      </c>
      <c r="I296" s="63">
        <v>1</v>
      </c>
      <c r="J296" s="63"/>
      <c r="K296" s="64"/>
      <c r="Z296" s="69">
        <f>H296*G293</f>
        <v>1138.7</v>
      </c>
    </row>
    <row r="297" spans="1:26" s="72" customFormat="1" hidden="1" outlineLevel="1" x14ac:dyDescent="0.25">
      <c r="A297" s="50"/>
      <c r="B297" s="49">
        <v>4</v>
      </c>
      <c r="C297" s="58" t="s">
        <v>235</v>
      </c>
      <c r="D297" s="107"/>
      <c r="E297" s="60"/>
      <c r="F297" s="60"/>
      <c r="G297" s="60"/>
      <c r="H297" s="59">
        <v>0.05</v>
      </c>
      <c r="I297" s="63">
        <v>1</v>
      </c>
      <c r="J297" s="63"/>
      <c r="K297" s="64"/>
      <c r="W297" s="69">
        <f>H297*G293</f>
        <v>569.35</v>
      </c>
    </row>
    <row r="298" spans="1:26" s="72" customFormat="1" hidden="1" outlineLevel="1" x14ac:dyDescent="0.25">
      <c r="A298" s="50"/>
      <c r="B298" s="49"/>
      <c r="C298" s="58" t="s">
        <v>236</v>
      </c>
      <c r="D298" s="107"/>
      <c r="E298" s="60"/>
      <c r="F298" s="60"/>
      <c r="G298" s="60"/>
      <c r="H298" s="59">
        <v>0.05</v>
      </c>
      <c r="I298" s="63">
        <v>1</v>
      </c>
      <c r="J298" s="63"/>
      <c r="K298" s="64"/>
      <c r="W298" s="69">
        <f>H298*G293</f>
        <v>569.35</v>
      </c>
    </row>
    <row r="299" spans="1:26" s="72" customFormat="1" hidden="1" outlineLevel="1" x14ac:dyDescent="0.25">
      <c r="A299" s="50"/>
      <c r="B299" s="49">
        <v>5</v>
      </c>
      <c r="C299" s="58" t="s">
        <v>233</v>
      </c>
      <c r="D299" s="107"/>
      <c r="E299" s="60"/>
      <c r="F299" s="60"/>
      <c r="G299" s="60"/>
      <c r="H299" s="59">
        <v>0.15</v>
      </c>
      <c r="I299" s="63">
        <v>1</v>
      </c>
      <c r="J299" s="63"/>
      <c r="K299" s="64"/>
      <c r="Y299" s="69">
        <f>H299*$G$293</f>
        <v>1708.05</v>
      </c>
    </row>
    <row r="300" spans="1:26" s="72" customFormat="1" hidden="1" outlineLevel="1" x14ac:dyDescent="0.25">
      <c r="A300" s="50"/>
      <c r="B300" s="49">
        <v>6</v>
      </c>
      <c r="C300" s="58" t="s">
        <v>234</v>
      </c>
      <c r="D300" s="107"/>
      <c r="E300" s="60"/>
      <c r="F300" s="60"/>
      <c r="G300" s="60"/>
      <c r="H300" s="59">
        <v>0.15</v>
      </c>
      <c r="I300" s="63">
        <v>1</v>
      </c>
      <c r="J300" s="63"/>
      <c r="K300" s="64"/>
      <c r="Y300" s="69">
        <f t="shared" ref="Y300:Y302" si="22">H300*$G$293</f>
        <v>1708.05</v>
      </c>
    </row>
    <row r="301" spans="1:26" s="72" customFormat="1" hidden="1" outlineLevel="1" x14ac:dyDescent="0.25">
      <c r="A301" s="50"/>
      <c r="B301" s="49">
        <v>7</v>
      </c>
      <c r="C301" s="58" t="s">
        <v>228</v>
      </c>
      <c r="D301" s="107"/>
      <c r="E301" s="60"/>
      <c r="F301" s="60"/>
      <c r="G301" s="60"/>
      <c r="H301" s="59">
        <v>0.1</v>
      </c>
      <c r="I301" s="63">
        <v>1</v>
      </c>
      <c r="J301" s="63"/>
      <c r="K301" s="64"/>
      <c r="Y301" s="69">
        <f t="shared" si="22"/>
        <v>1138.7</v>
      </c>
    </row>
    <row r="302" spans="1:26" s="72" customFormat="1" hidden="1" outlineLevel="1" x14ac:dyDescent="0.25">
      <c r="A302" s="50"/>
      <c r="B302" s="49">
        <v>8</v>
      </c>
      <c r="C302" s="58" t="s">
        <v>229</v>
      </c>
      <c r="D302" s="107"/>
      <c r="E302" s="60"/>
      <c r="F302" s="60"/>
      <c r="G302" s="60"/>
      <c r="H302" s="59">
        <v>0.1</v>
      </c>
      <c r="I302" s="63">
        <v>1</v>
      </c>
      <c r="J302" s="63"/>
      <c r="K302" s="64"/>
      <c r="Y302" s="69">
        <f t="shared" si="22"/>
        <v>1138.7</v>
      </c>
    </row>
    <row r="303" spans="1:26" s="72" customFormat="1" hidden="1" outlineLevel="1" x14ac:dyDescent="0.25">
      <c r="A303" s="50"/>
      <c r="B303" s="49">
        <v>9</v>
      </c>
      <c r="C303" s="58" t="s">
        <v>224</v>
      </c>
      <c r="D303" s="107"/>
      <c r="E303" s="60"/>
      <c r="F303" s="60"/>
      <c r="G303" s="60"/>
      <c r="H303" s="134">
        <v>0.02</v>
      </c>
      <c r="I303" s="63">
        <v>1</v>
      </c>
      <c r="J303" s="63"/>
      <c r="K303" s="64"/>
      <c r="Z303" s="69">
        <f>H303*$G$293</f>
        <v>227.74</v>
      </c>
    </row>
    <row r="304" spans="1:26" s="72" customFormat="1" hidden="1" outlineLevel="1" x14ac:dyDescent="0.25">
      <c r="A304" s="50"/>
      <c r="B304" s="49">
        <v>10</v>
      </c>
      <c r="C304" s="58" t="s">
        <v>225</v>
      </c>
      <c r="D304" s="107"/>
      <c r="E304" s="60"/>
      <c r="F304" s="60"/>
      <c r="G304" s="60"/>
      <c r="H304" s="134">
        <v>0.02</v>
      </c>
      <c r="I304" s="63">
        <v>1</v>
      </c>
      <c r="J304" s="63"/>
      <c r="K304" s="64"/>
      <c r="Z304" s="69">
        <f t="shared" ref="Z304:Z306" si="23">H304*$G$293</f>
        <v>227.74</v>
      </c>
    </row>
    <row r="305" spans="1:26" s="72" customFormat="1" hidden="1" outlineLevel="1" x14ac:dyDescent="0.25">
      <c r="A305" s="50"/>
      <c r="B305" s="49">
        <v>11</v>
      </c>
      <c r="C305" s="58" t="s">
        <v>226</v>
      </c>
      <c r="D305" s="107"/>
      <c r="E305" s="60"/>
      <c r="F305" s="60"/>
      <c r="G305" s="60"/>
      <c r="H305" s="134">
        <v>0.02</v>
      </c>
      <c r="I305" s="63">
        <v>1</v>
      </c>
      <c r="J305" s="63"/>
      <c r="K305" s="64"/>
      <c r="Z305" s="69">
        <f t="shared" si="23"/>
        <v>227.74</v>
      </c>
    </row>
    <row r="306" spans="1:26" s="72" customFormat="1" hidden="1" outlineLevel="1" x14ac:dyDescent="0.25">
      <c r="A306" s="50"/>
      <c r="B306" s="49">
        <v>12</v>
      </c>
      <c r="C306" s="58" t="s">
        <v>227</v>
      </c>
      <c r="D306" s="107"/>
      <c r="E306" s="60"/>
      <c r="F306" s="60"/>
      <c r="G306" s="60"/>
      <c r="H306" s="134">
        <v>0.02</v>
      </c>
      <c r="I306" s="63">
        <v>1</v>
      </c>
      <c r="J306" s="63"/>
      <c r="K306" s="64"/>
      <c r="Z306" s="69">
        <f t="shared" si="23"/>
        <v>227.74</v>
      </c>
    </row>
    <row r="307" spans="1:26" s="72" customFormat="1" hidden="1" outlineLevel="1" x14ac:dyDescent="0.25">
      <c r="A307" s="50"/>
      <c r="B307" s="49">
        <v>13</v>
      </c>
      <c r="C307" s="58" t="s">
        <v>232</v>
      </c>
      <c r="D307" s="107"/>
      <c r="E307" s="60"/>
      <c r="F307" s="60"/>
      <c r="G307" s="60"/>
      <c r="H307" s="59">
        <v>0.06</v>
      </c>
      <c r="I307" s="63">
        <v>1</v>
      </c>
      <c r="J307" s="63"/>
      <c r="K307" s="64"/>
      <c r="Z307" s="69">
        <f>H307*G293</f>
        <v>683.22</v>
      </c>
    </row>
    <row r="308" spans="1:26" x14ac:dyDescent="0.25">
      <c r="A308" s="9">
        <f>Activites!B41</f>
        <v>2427101285</v>
      </c>
      <c r="B308" s="11" t="str">
        <f>Activites!C41</f>
        <v>S</v>
      </c>
      <c r="C308" s="9" t="str">
        <f>Activites!D41</f>
        <v>Final Verification Point-to-Point</v>
      </c>
      <c r="G308" s="42">
        <v>14577</v>
      </c>
      <c r="J308" s="33">
        <f>I309*H309+I310*H310+I312*H312+I311*H311</f>
        <v>0</v>
      </c>
    </row>
    <row r="309" spans="1:26" outlineLevel="1" x14ac:dyDescent="0.25">
      <c r="A309" s="9"/>
      <c r="B309" s="49">
        <v>1</v>
      </c>
      <c r="C309" s="49" t="s">
        <v>172</v>
      </c>
      <c r="H309" s="33">
        <v>0.25</v>
      </c>
      <c r="J309" s="29"/>
    </row>
    <row r="310" spans="1:26" outlineLevel="1" x14ac:dyDescent="0.25">
      <c r="A310" s="9"/>
      <c r="B310" s="49">
        <v>3</v>
      </c>
      <c r="C310" s="49" t="s">
        <v>173</v>
      </c>
      <c r="H310" s="33">
        <v>0.25</v>
      </c>
      <c r="J310" s="29"/>
    </row>
    <row r="311" spans="1:26" s="72" customFormat="1" outlineLevel="1" x14ac:dyDescent="0.25">
      <c r="A311" s="50"/>
      <c r="B311" s="49">
        <v>5</v>
      </c>
      <c r="C311" s="49" t="s">
        <v>174</v>
      </c>
      <c r="D311" s="57"/>
      <c r="E311" s="57"/>
      <c r="F311" s="57"/>
      <c r="G311" s="57"/>
      <c r="H311" s="33">
        <v>0.25</v>
      </c>
      <c r="I311" s="63"/>
      <c r="J311" s="68"/>
      <c r="K311" s="64"/>
    </row>
    <row r="312" spans="1:26" outlineLevel="1" x14ac:dyDescent="0.25">
      <c r="A312" s="9"/>
      <c r="B312" s="49">
        <v>6</v>
      </c>
      <c r="C312" s="49" t="s">
        <v>175</v>
      </c>
      <c r="H312" s="33">
        <v>0.25</v>
      </c>
      <c r="J312" s="29"/>
    </row>
    <row r="313" spans="1:26" x14ac:dyDescent="0.25">
      <c r="A313" s="9">
        <f>Activites!B42</f>
        <v>2427101290</v>
      </c>
      <c r="B313" s="11" t="str">
        <f>Activites!C42</f>
        <v>H</v>
      </c>
      <c r="C313" s="9" t="str">
        <f>Activites!D42</f>
        <v>Fast DAQ Hardware/Software Integration debugging</v>
      </c>
      <c r="G313" s="42">
        <v>2230</v>
      </c>
      <c r="I313" s="26"/>
      <c r="J313" s="33">
        <f>0.5*I313</f>
        <v>0</v>
      </c>
      <c r="K313" s="17"/>
    </row>
    <row r="314" spans="1:26" s="72" customFormat="1" x14ac:dyDescent="0.25">
      <c r="B314" s="57"/>
      <c r="D314" s="57"/>
      <c r="E314" s="57"/>
      <c r="F314" s="57"/>
      <c r="G314" s="57"/>
      <c r="H314" s="57"/>
      <c r="I314" s="63"/>
      <c r="J314" s="63"/>
      <c r="K314" s="64"/>
    </row>
    <row r="315" spans="1:26" s="72" customFormat="1" x14ac:dyDescent="0.25">
      <c r="A315">
        <v>2427101295</v>
      </c>
      <c r="B315" s="57" t="s">
        <v>7</v>
      </c>
      <c r="C315" t="s">
        <v>378</v>
      </c>
      <c r="E315" s="57"/>
      <c r="F315" s="57"/>
      <c r="G315" s="42">
        <v>111150</v>
      </c>
      <c r="H315" s="57"/>
      <c r="I315" s="63"/>
      <c r="J315" s="130">
        <f>(H316*I316)+(H317*I317)+(H318*I318)+(H319*I319)+(H320*I320)+(H321*I321)+(H322*I322)+(H323*I323)+(H324*I324)+(H325*I325)+(H326*I326)+(H327*I327)+(H328*I328)</f>
        <v>0.20100000000000001</v>
      </c>
      <c r="K315" s="64"/>
    </row>
    <row r="316" spans="1:26" s="72" customFormat="1" outlineLevel="1" x14ac:dyDescent="0.25">
      <c r="A316" s="129" t="s">
        <v>424</v>
      </c>
      <c r="B316" s="57">
        <v>1</v>
      </c>
      <c r="C316" s="125" t="s">
        <v>379</v>
      </c>
      <c r="D316" s="126"/>
      <c r="E316" s="57"/>
      <c r="F316" s="57"/>
      <c r="G316" s="57"/>
      <c r="H316" s="131">
        <v>0.08</v>
      </c>
      <c r="I316" s="63"/>
      <c r="J316" s="63"/>
      <c r="K316" s="64"/>
    </row>
    <row r="317" spans="1:26" s="72" customFormat="1" outlineLevel="1" x14ac:dyDescent="0.25">
      <c r="A317" s="129" t="s">
        <v>424</v>
      </c>
      <c r="B317" s="57">
        <v>2</v>
      </c>
      <c r="C317" s="125" t="s">
        <v>380</v>
      </c>
      <c r="D317" s="126"/>
      <c r="E317" s="57"/>
      <c r="F317" s="57"/>
      <c r="G317" s="57"/>
      <c r="H317" s="131">
        <v>0.08</v>
      </c>
      <c r="I317" s="63"/>
      <c r="J317" s="63"/>
      <c r="K317" s="64"/>
    </row>
    <row r="318" spans="1:26" s="72" customFormat="1" outlineLevel="1" x14ac:dyDescent="0.25">
      <c r="B318" s="57">
        <v>3</v>
      </c>
      <c r="C318" t="s">
        <v>381</v>
      </c>
      <c r="D318" s="71"/>
      <c r="E318" s="57"/>
      <c r="F318" s="57"/>
      <c r="G318" s="57"/>
      <c r="H318" s="132">
        <v>6.7000000000000004E-2</v>
      </c>
      <c r="I318" s="63">
        <v>1</v>
      </c>
      <c r="J318" s="63"/>
      <c r="K318" s="64"/>
    </row>
    <row r="319" spans="1:26" s="72" customFormat="1" outlineLevel="1" x14ac:dyDescent="0.25">
      <c r="B319" s="57">
        <v>4</v>
      </c>
      <c r="C319" t="s">
        <v>382</v>
      </c>
      <c r="D319" s="71"/>
      <c r="E319" s="57"/>
      <c r="F319" s="57"/>
      <c r="G319" s="57"/>
      <c r="H319" s="132">
        <v>6.7000000000000004E-2</v>
      </c>
      <c r="I319" s="63">
        <v>1</v>
      </c>
      <c r="J319" s="63"/>
      <c r="K319" s="64"/>
    </row>
    <row r="320" spans="1:26" s="72" customFormat="1" outlineLevel="1" x14ac:dyDescent="0.25">
      <c r="B320" s="57">
        <v>5</v>
      </c>
      <c r="C320" t="s">
        <v>383</v>
      </c>
      <c r="D320" s="71"/>
      <c r="E320" s="57"/>
      <c r="F320" s="57"/>
      <c r="G320" s="57"/>
      <c r="H320" s="132">
        <v>6.7000000000000004E-2</v>
      </c>
      <c r="I320" s="63">
        <v>1</v>
      </c>
      <c r="J320" s="63"/>
      <c r="K320" s="64"/>
    </row>
    <row r="321" spans="1:11" s="72" customFormat="1" outlineLevel="1" x14ac:dyDescent="0.25">
      <c r="A321" s="129" t="s">
        <v>424</v>
      </c>
      <c r="B321" s="57">
        <v>6</v>
      </c>
      <c r="C321" s="125" t="s">
        <v>384</v>
      </c>
      <c r="D321" s="126"/>
      <c r="E321" s="57"/>
      <c r="F321" s="57"/>
      <c r="G321" s="57"/>
      <c r="H321" s="131">
        <v>0.08</v>
      </c>
      <c r="I321" s="63"/>
      <c r="J321" s="63"/>
      <c r="K321" s="64"/>
    </row>
    <row r="322" spans="1:11" s="72" customFormat="1" outlineLevel="1" x14ac:dyDescent="0.25">
      <c r="A322" s="129" t="s">
        <v>423</v>
      </c>
      <c r="B322" s="57">
        <v>7</v>
      </c>
      <c r="C322" s="127" t="s">
        <v>385</v>
      </c>
      <c r="D322" s="128"/>
      <c r="E322" s="57"/>
      <c r="F322" s="57"/>
      <c r="G322" s="57"/>
      <c r="H322" s="133">
        <v>0.08</v>
      </c>
      <c r="I322" s="63"/>
      <c r="J322" s="63"/>
      <c r="K322" s="64"/>
    </row>
    <row r="323" spans="1:11" s="72" customFormat="1" outlineLevel="1" x14ac:dyDescent="0.25">
      <c r="A323" s="129" t="s">
        <v>423</v>
      </c>
      <c r="B323" s="57">
        <v>8</v>
      </c>
      <c r="C323" s="127" t="s">
        <v>386</v>
      </c>
      <c r="D323" s="128"/>
      <c r="E323" s="57"/>
      <c r="F323" s="57"/>
      <c r="G323" s="57"/>
      <c r="H323" s="133">
        <v>0.08</v>
      </c>
      <c r="I323" s="63"/>
      <c r="J323" s="63"/>
      <c r="K323" s="64"/>
    </row>
    <row r="324" spans="1:11" s="72" customFormat="1" outlineLevel="1" x14ac:dyDescent="0.25">
      <c r="A324" s="129" t="s">
        <v>423</v>
      </c>
      <c r="B324" s="57">
        <v>9</v>
      </c>
      <c r="C324" s="127" t="s">
        <v>387</v>
      </c>
      <c r="D324" s="128"/>
      <c r="E324" s="57"/>
      <c r="F324" s="57"/>
      <c r="G324" s="57"/>
      <c r="H324" s="133">
        <v>0.08</v>
      </c>
      <c r="I324" s="63"/>
      <c r="J324" s="63"/>
      <c r="K324" s="64"/>
    </row>
    <row r="325" spans="1:11" s="72" customFormat="1" outlineLevel="1" x14ac:dyDescent="0.25">
      <c r="A325" s="129" t="s">
        <v>423</v>
      </c>
      <c r="B325" s="57">
        <v>10</v>
      </c>
      <c r="C325" s="127" t="s">
        <v>388</v>
      </c>
      <c r="D325" s="128"/>
      <c r="E325" s="57"/>
      <c r="F325" s="57"/>
      <c r="G325" s="57"/>
      <c r="H325" s="133">
        <v>0.08</v>
      </c>
      <c r="I325" s="63"/>
      <c r="J325" s="63"/>
      <c r="K325" s="64"/>
    </row>
    <row r="326" spans="1:11" s="72" customFormat="1" outlineLevel="1" x14ac:dyDescent="0.25">
      <c r="A326" s="129" t="s">
        <v>423</v>
      </c>
      <c r="B326" s="57">
        <v>11</v>
      </c>
      <c r="C326" s="127" t="s">
        <v>389</v>
      </c>
      <c r="D326" s="128"/>
      <c r="E326" s="57"/>
      <c r="F326" s="57"/>
      <c r="G326" s="57"/>
      <c r="H326" s="133">
        <v>0.08</v>
      </c>
      <c r="I326" s="63"/>
      <c r="J326" s="63"/>
      <c r="K326" s="64"/>
    </row>
    <row r="327" spans="1:11" s="72" customFormat="1" outlineLevel="1" x14ac:dyDescent="0.25">
      <c r="A327" s="129" t="s">
        <v>423</v>
      </c>
      <c r="B327" s="57">
        <v>12</v>
      </c>
      <c r="C327" s="127" t="s">
        <v>390</v>
      </c>
      <c r="D327" s="128"/>
      <c r="E327" s="57"/>
      <c r="F327" s="57"/>
      <c r="G327" s="57"/>
      <c r="H327" s="133">
        <v>0.08</v>
      </c>
      <c r="I327" s="63"/>
      <c r="J327" s="63"/>
      <c r="K327" s="64"/>
    </row>
    <row r="328" spans="1:11" s="72" customFormat="1" outlineLevel="1" x14ac:dyDescent="0.25">
      <c r="A328" s="129" t="s">
        <v>423</v>
      </c>
      <c r="B328" s="57">
        <v>13</v>
      </c>
      <c r="C328" s="125" t="s">
        <v>391</v>
      </c>
      <c r="D328" s="128"/>
      <c r="E328" s="57"/>
      <c r="F328" s="57"/>
      <c r="G328" s="57"/>
      <c r="H328" s="133">
        <v>0.08</v>
      </c>
      <c r="I328" s="63"/>
      <c r="J328" s="63"/>
      <c r="K328" s="64"/>
    </row>
    <row r="329" spans="1:11" s="72" customFormat="1" x14ac:dyDescent="0.25">
      <c r="B329" s="57"/>
      <c r="C329" s="57"/>
      <c r="D329" s="57"/>
      <c r="E329" s="57"/>
      <c r="F329" s="57"/>
      <c r="G329" s="57"/>
      <c r="H329" s="57"/>
      <c r="I329" s="63"/>
      <c r="J329" s="63"/>
      <c r="K329" s="64"/>
    </row>
    <row r="330" spans="1:11" s="72" customFormat="1" x14ac:dyDescent="0.25">
      <c r="A330">
        <v>24271013</v>
      </c>
      <c r="B330" s="57" t="s">
        <v>7</v>
      </c>
      <c r="C330" t="s">
        <v>392</v>
      </c>
      <c r="D330"/>
      <c r="E330" s="57"/>
      <c r="F330" s="57"/>
      <c r="G330" s="57"/>
      <c r="H330" s="57"/>
      <c r="I330" s="63"/>
      <c r="J330" s="130">
        <f>(H331*I331)+(H332*I332)+(H333*I333)+(H334*I334)+(H335*I335)+(H336*I336)+(H337*I337)+(H338*I338)+(H339*I339)+(H340*I340)+(H341*I341)+(H342*I342)</f>
        <v>0</v>
      </c>
      <c r="K330" s="64"/>
    </row>
    <row r="331" spans="1:11" s="72" customFormat="1" outlineLevel="1" x14ac:dyDescent="0.25">
      <c r="A331" s="129" t="s">
        <v>424</v>
      </c>
      <c r="B331" s="57">
        <v>1</v>
      </c>
      <c r="C331" s="125" t="s">
        <v>393</v>
      </c>
      <c r="D331" s="126"/>
      <c r="E331" s="57"/>
      <c r="F331" s="57"/>
      <c r="G331" s="57"/>
      <c r="H331" s="131">
        <v>5.2999999999999999E-2</v>
      </c>
      <c r="I331" s="63"/>
      <c r="J331" s="63"/>
      <c r="K331" s="64"/>
    </row>
    <row r="332" spans="1:11" s="72" customFormat="1" outlineLevel="1" x14ac:dyDescent="0.25">
      <c r="A332" s="129" t="s">
        <v>423</v>
      </c>
      <c r="B332" s="57">
        <v>2</v>
      </c>
      <c r="C332" s="127" t="s">
        <v>394</v>
      </c>
      <c r="D332" s="128"/>
      <c r="E332" s="57"/>
      <c r="F332" s="57"/>
      <c r="G332" s="57"/>
      <c r="H332" s="133">
        <v>5.2999999999999999E-2</v>
      </c>
      <c r="I332" s="63"/>
      <c r="J332" s="63"/>
      <c r="K332" s="64"/>
    </row>
    <row r="333" spans="1:11" s="72" customFormat="1" outlineLevel="1" x14ac:dyDescent="0.25">
      <c r="A333" s="129" t="s">
        <v>424</v>
      </c>
      <c r="B333" s="57">
        <v>3</v>
      </c>
      <c r="C333" s="125" t="s">
        <v>395</v>
      </c>
      <c r="D333" s="126"/>
      <c r="E333" s="57"/>
      <c r="F333" s="57"/>
      <c r="G333" s="57"/>
      <c r="H333" s="131">
        <v>5.2999999999999999E-2</v>
      </c>
      <c r="I333" s="63"/>
      <c r="J333" s="63"/>
      <c r="K333" s="64"/>
    </row>
    <row r="334" spans="1:11" s="72" customFormat="1" outlineLevel="1" x14ac:dyDescent="0.25">
      <c r="A334" s="129" t="s">
        <v>424</v>
      </c>
      <c r="B334" s="57">
        <v>4</v>
      </c>
      <c r="C334" s="125" t="s">
        <v>396</v>
      </c>
      <c r="D334" s="126"/>
      <c r="E334" s="57"/>
      <c r="F334" s="57"/>
      <c r="G334" s="57"/>
      <c r="H334" s="131">
        <v>0.21099999999999999</v>
      </c>
      <c r="I334" s="63"/>
      <c r="J334" s="63"/>
      <c r="K334" s="64"/>
    </row>
    <row r="335" spans="1:11" s="72" customFormat="1" outlineLevel="1" x14ac:dyDescent="0.25">
      <c r="A335" s="129" t="s">
        <v>424</v>
      </c>
      <c r="B335" s="57">
        <v>5</v>
      </c>
      <c r="C335" s="125" t="s">
        <v>397</v>
      </c>
      <c r="D335" s="126"/>
      <c r="E335" s="57"/>
      <c r="F335" s="57"/>
      <c r="G335" s="57"/>
      <c r="H335" s="131">
        <v>0.105</v>
      </c>
      <c r="I335" s="63"/>
      <c r="J335" s="63"/>
      <c r="K335" s="64"/>
    </row>
    <row r="336" spans="1:11" s="72" customFormat="1" outlineLevel="1" x14ac:dyDescent="0.25">
      <c r="A336" s="129" t="s">
        <v>424</v>
      </c>
      <c r="B336" s="57">
        <v>6</v>
      </c>
      <c r="C336" s="125" t="s">
        <v>398</v>
      </c>
      <c r="D336" s="126"/>
      <c r="E336" s="57"/>
      <c r="F336" s="57"/>
      <c r="G336" s="57"/>
      <c r="H336" s="131">
        <v>0.105</v>
      </c>
      <c r="I336" s="63"/>
      <c r="J336" s="63"/>
      <c r="K336" s="64"/>
    </row>
    <row r="337" spans="1:11" s="72" customFormat="1" outlineLevel="1" x14ac:dyDescent="0.25">
      <c r="A337" s="129" t="s">
        <v>424</v>
      </c>
      <c r="B337" s="57">
        <v>7</v>
      </c>
      <c r="C337" s="125" t="s">
        <v>399</v>
      </c>
      <c r="D337" s="126"/>
      <c r="E337" s="57"/>
      <c r="F337" s="57"/>
      <c r="G337" s="57"/>
      <c r="H337" s="131">
        <v>0.105</v>
      </c>
      <c r="I337" s="63"/>
      <c r="J337" s="63"/>
      <c r="K337" s="64"/>
    </row>
    <row r="338" spans="1:11" s="72" customFormat="1" outlineLevel="1" x14ac:dyDescent="0.25">
      <c r="A338" s="129" t="s">
        <v>424</v>
      </c>
      <c r="B338" s="57">
        <v>8</v>
      </c>
      <c r="C338" s="125" t="s">
        <v>400</v>
      </c>
      <c r="D338" s="126"/>
      <c r="E338" s="57"/>
      <c r="F338" s="57"/>
      <c r="G338" s="57"/>
      <c r="H338" s="131">
        <v>0.105</v>
      </c>
      <c r="I338" s="63"/>
      <c r="J338" s="63"/>
      <c r="K338" s="64"/>
    </row>
    <row r="339" spans="1:11" s="72" customFormat="1" outlineLevel="1" x14ac:dyDescent="0.25">
      <c r="A339" s="129" t="s">
        <v>423</v>
      </c>
      <c r="B339" s="57">
        <v>9</v>
      </c>
      <c r="C339" s="127" t="s">
        <v>401</v>
      </c>
      <c r="D339" s="128"/>
      <c r="E339" s="57"/>
      <c r="F339" s="57"/>
      <c r="G339" s="57"/>
      <c r="H339" s="133">
        <v>5.2999999999999999E-2</v>
      </c>
      <c r="I339" s="63"/>
      <c r="J339" s="63"/>
      <c r="K339" s="64"/>
    </row>
    <row r="340" spans="1:11" s="72" customFormat="1" outlineLevel="1" x14ac:dyDescent="0.25">
      <c r="A340" s="129" t="s">
        <v>424</v>
      </c>
      <c r="B340" s="57">
        <v>10</v>
      </c>
      <c r="C340" s="125" t="s">
        <v>402</v>
      </c>
      <c r="D340" s="126"/>
      <c r="E340" s="57"/>
      <c r="F340" s="57"/>
      <c r="G340" s="57"/>
      <c r="H340" s="131">
        <v>5.2999999999999999E-2</v>
      </c>
      <c r="I340" s="63"/>
      <c r="J340" s="63"/>
      <c r="K340" s="64"/>
    </row>
    <row r="341" spans="1:11" s="72" customFormat="1" outlineLevel="1" x14ac:dyDescent="0.25">
      <c r="A341" s="129" t="s">
        <v>423</v>
      </c>
      <c r="B341" s="57">
        <v>11</v>
      </c>
      <c r="C341" s="127" t="s">
        <v>403</v>
      </c>
      <c r="D341" s="128"/>
      <c r="E341" s="57"/>
      <c r="F341" s="57"/>
      <c r="G341" s="57"/>
      <c r="H341" s="133">
        <v>5.2999999999999999E-2</v>
      </c>
      <c r="I341" s="63"/>
      <c r="J341" s="63"/>
      <c r="K341" s="64"/>
    </row>
    <row r="342" spans="1:11" s="72" customFormat="1" outlineLevel="1" x14ac:dyDescent="0.25">
      <c r="A342" s="129" t="s">
        <v>424</v>
      </c>
      <c r="B342" s="57">
        <v>12</v>
      </c>
      <c r="C342" s="125" t="s">
        <v>404</v>
      </c>
      <c r="D342" s="126"/>
      <c r="E342" s="57"/>
      <c r="F342" s="57"/>
      <c r="G342" s="57"/>
      <c r="H342" s="131">
        <v>5.2999999999999999E-2</v>
      </c>
      <c r="I342" s="63"/>
      <c r="J342" s="63"/>
      <c r="K342" s="64"/>
    </row>
    <row r="343" spans="1:11" s="72" customFormat="1" x14ac:dyDescent="0.25">
      <c r="B343" s="57"/>
      <c r="C343" s="57"/>
      <c r="D343" s="57"/>
      <c r="E343" s="57"/>
      <c r="F343" s="57"/>
      <c r="G343" s="57"/>
      <c r="H343" s="57"/>
      <c r="I343" s="63"/>
      <c r="J343" s="63"/>
      <c r="K343" s="64"/>
    </row>
    <row r="344" spans="1:11" s="72" customFormat="1" x14ac:dyDescent="0.25">
      <c r="A344">
        <v>2427101305</v>
      </c>
      <c r="B344" s="57" t="s">
        <v>7</v>
      </c>
      <c r="C344" t="s">
        <v>405</v>
      </c>
      <c r="E344" s="57"/>
      <c r="F344" s="57"/>
      <c r="G344" s="57"/>
      <c r="H344" s="57"/>
      <c r="I344" s="63"/>
      <c r="J344" s="130">
        <f>(H345*I345)+(H346*I346)+(H347*I347)+(H348*I348)+(H349*I349)+(H350*I350)+(H351*I351)+(H352*I352)+(H353*I353)+(H354*I354)+(H355*I355)+(H356*I356)+(H357*I357)+(H358*I358)+(H359*I359)+(H360*I360)+(H361*I361)</f>
        <v>0</v>
      </c>
      <c r="K344" s="64"/>
    </row>
    <row r="345" spans="1:11" s="72" customFormat="1" outlineLevel="1" x14ac:dyDescent="0.25">
      <c r="A345" s="129" t="s">
        <v>423</v>
      </c>
      <c r="B345" s="57">
        <v>1</v>
      </c>
      <c r="C345" s="127" t="s">
        <v>406</v>
      </c>
      <c r="D345" s="128"/>
      <c r="E345" s="57"/>
      <c r="F345" s="57"/>
      <c r="G345" s="57"/>
      <c r="H345" s="133">
        <v>0.05</v>
      </c>
      <c r="I345" s="63"/>
      <c r="J345" s="63"/>
      <c r="K345" s="64"/>
    </row>
    <row r="346" spans="1:11" s="72" customFormat="1" outlineLevel="1" x14ac:dyDescent="0.25">
      <c r="A346" s="129" t="s">
        <v>423</v>
      </c>
      <c r="B346" s="57">
        <v>2</v>
      </c>
      <c r="C346" s="127" t="s">
        <v>407</v>
      </c>
      <c r="D346" s="128"/>
      <c r="E346" s="57"/>
      <c r="F346" s="57"/>
      <c r="G346" s="57"/>
      <c r="H346" s="133">
        <v>0.05</v>
      </c>
      <c r="I346" s="63"/>
      <c r="J346" s="63"/>
      <c r="K346" s="64"/>
    </row>
    <row r="347" spans="1:11" s="72" customFormat="1" outlineLevel="1" x14ac:dyDescent="0.25">
      <c r="A347" s="129" t="s">
        <v>424</v>
      </c>
      <c r="B347" s="57">
        <v>3</v>
      </c>
      <c r="C347" s="125" t="s">
        <v>408</v>
      </c>
      <c r="D347" s="126"/>
      <c r="E347" s="57"/>
      <c r="F347" s="57"/>
      <c r="G347" s="57"/>
      <c r="H347" s="131">
        <v>0.05</v>
      </c>
      <c r="I347" s="63"/>
      <c r="J347" s="63"/>
      <c r="K347" s="64"/>
    </row>
    <row r="348" spans="1:11" s="72" customFormat="1" outlineLevel="1" x14ac:dyDescent="0.25">
      <c r="A348" s="129" t="s">
        <v>424</v>
      </c>
      <c r="B348" s="57">
        <v>4</v>
      </c>
      <c r="C348" s="125" t="s">
        <v>409</v>
      </c>
      <c r="D348" s="126"/>
      <c r="E348" s="57"/>
      <c r="F348" s="57"/>
      <c r="G348" s="57"/>
      <c r="H348" s="131">
        <v>0.05</v>
      </c>
      <c r="I348" s="63"/>
      <c r="J348" s="63"/>
      <c r="K348" s="64"/>
    </row>
    <row r="349" spans="1:11" s="72" customFormat="1" outlineLevel="1" x14ac:dyDescent="0.25">
      <c r="A349" s="129" t="s">
        <v>424</v>
      </c>
      <c r="B349" s="57">
        <v>5</v>
      </c>
      <c r="C349" s="125" t="s">
        <v>410</v>
      </c>
      <c r="D349" s="126"/>
      <c r="E349" s="57"/>
      <c r="F349" s="57"/>
      <c r="G349" s="57"/>
      <c r="H349" s="131">
        <v>0.05</v>
      </c>
      <c r="I349" s="63"/>
      <c r="J349" s="63"/>
      <c r="K349" s="64"/>
    </row>
    <row r="350" spans="1:11" s="72" customFormat="1" outlineLevel="1" x14ac:dyDescent="0.25">
      <c r="A350" s="129" t="s">
        <v>423</v>
      </c>
      <c r="B350" s="57">
        <v>6</v>
      </c>
      <c r="C350" s="127" t="s">
        <v>411</v>
      </c>
      <c r="D350" s="128"/>
      <c r="E350" s="57"/>
      <c r="F350" s="57"/>
      <c r="G350" s="57"/>
      <c r="H350" s="133">
        <v>0.05</v>
      </c>
      <c r="I350" s="63"/>
      <c r="J350" s="63"/>
      <c r="K350" s="64"/>
    </row>
    <row r="351" spans="1:11" s="72" customFormat="1" outlineLevel="1" x14ac:dyDescent="0.25">
      <c r="A351" s="129" t="s">
        <v>424</v>
      </c>
      <c r="B351" s="57">
        <v>7</v>
      </c>
      <c r="C351" s="125" t="s">
        <v>412</v>
      </c>
      <c r="D351" s="126"/>
      <c r="E351" s="57"/>
      <c r="F351" s="57"/>
      <c r="G351" s="57"/>
      <c r="H351" s="131">
        <v>0.2</v>
      </c>
      <c r="I351" s="63"/>
      <c r="J351" s="63"/>
      <c r="K351" s="64"/>
    </row>
    <row r="352" spans="1:11" s="72" customFormat="1" outlineLevel="1" x14ac:dyDescent="0.25">
      <c r="A352" s="129" t="s">
        <v>423</v>
      </c>
      <c r="B352" s="57">
        <v>8</v>
      </c>
      <c r="C352" s="127" t="s">
        <v>413</v>
      </c>
      <c r="D352" s="128"/>
      <c r="E352" s="57"/>
      <c r="F352" s="57"/>
      <c r="G352" s="57"/>
      <c r="H352" s="133">
        <v>0.05</v>
      </c>
      <c r="I352" s="63"/>
      <c r="J352" s="63"/>
      <c r="K352" s="64"/>
    </row>
    <row r="353" spans="1:11" s="72" customFormat="1" outlineLevel="1" x14ac:dyDescent="0.25">
      <c r="A353" s="129" t="s">
        <v>424</v>
      </c>
      <c r="B353" s="57">
        <v>9</v>
      </c>
      <c r="C353" s="125" t="s">
        <v>414</v>
      </c>
      <c r="D353" s="126"/>
      <c r="E353" s="57"/>
      <c r="F353" s="57"/>
      <c r="G353" s="57"/>
      <c r="H353" s="131">
        <v>0.05</v>
      </c>
      <c r="I353" s="63"/>
      <c r="J353" s="63"/>
      <c r="K353" s="64"/>
    </row>
    <row r="354" spans="1:11" s="72" customFormat="1" outlineLevel="1" x14ac:dyDescent="0.25">
      <c r="A354" s="129" t="s">
        <v>424</v>
      </c>
      <c r="B354" s="57">
        <v>10</v>
      </c>
      <c r="C354" s="125" t="s">
        <v>415</v>
      </c>
      <c r="D354" s="126"/>
      <c r="E354" s="57"/>
      <c r="F354" s="57"/>
      <c r="G354" s="57"/>
      <c r="H354" s="131">
        <v>0.05</v>
      </c>
      <c r="I354" s="63"/>
      <c r="J354" s="63"/>
      <c r="K354" s="64"/>
    </row>
    <row r="355" spans="1:11" s="72" customFormat="1" outlineLevel="1" x14ac:dyDescent="0.25">
      <c r="A355" s="129" t="s">
        <v>424</v>
      </c>
      <c r="B355" s="57">
        <v>11</v>
      </c>
      <c r="C355" s="125" t="s">
        <v>416</v>
      </c>
      <c r="D355" s="126"/>
      <c r="E355" s="57"/>
      <c r="F355" s="57"/>
      <c r="G355" s="57"/>
      <c r="H355" s="131">
        <v>0.05</v>
      </c>
      <c r="I355" s="63"/>
      <c r="J355" s="63"/>
      <c r="K355" s="64"/>
    </row>
    <row r="356" spans="1:11" s="72" customFormat="1" outlineLevel="1" x14ac:dyDescent="0.25">
      <c r="A356" s="129" t="s">
        <v>424</v>
      </c>
      <c r="B356" s="57">
        <v>12</v>
      </c>
      <c r="C356" s="125" t="s">
        <v>417</v>
      </c>
      <c r="D356" s="126"/>
      <c r="E356" s="57"/>
      <c r="F356" s="57"/>
      <c r="G356" s="57"/>
      <c r="H356" s="131">
        <v>0.05</v>
      </c>
      <c r="I356" s="63"/>
      <c r="J356" s="63"/>
      <c r="K356" s="64"/>
    </row>
    <row r="357" spans="1:11" s="72" customFormat="1" outlineLevel="1" x14ac:dyDescent="0.25">
      <c r="A357" s="129" t="s">
        <v>424</v>
      </c>
      <c r="B357" s="57">
        <v>13</v>
      </c>
      <c r="C357" s="125" t="s">
        <v>418</v>
      </c>
      <c r="D357" s="126"/>
      <c r="E357" s="57"/>
      <c r="F357" s="57"/>
      <c r="G357" s="57"/>
      <c r="H357" s="131">
        <v>0.05</v>
      </c>
      <c r="I357" s="63"/>
      <c r="J357" s="63"/>
      <c r="K357" s="64"/>
    </row>
    <row r="358" spans="1:11" s="72" customFormat="1" outlineLevel="1" x14ac:dyDescent="0.25">
      <c r="A358" s="129" t="s">
        <v>423</v>
      </c>
      <c r="B358" s="57">
        <v>14</v>
      </c>
      <c r="C358" s="127" t="s">
        <v>419</v>
      </c>
      <c r="D358" s="128"/>
      <c r="E358" s="57"/>
      <c r="F358" s="57"/>
      <c r="G358" s="57"/>
      <c r="H358" s="133">
        <v>0.05</v>
      </c>
      <c r="I358" s="63"/>
      <c r="J358" s="63"/>
      <c r="K358" s="64"/>
    </row>
    <row r="359" spans="1:11" s="72" customFormat="1" outlineLevel="1" x14ac:dyDescent="0.25">
      <c r="A359" s="129" t="s">
        <v>424</v>
      </c>
      <c r="B359" s="57">
        <v>15</v>
      </c>
      <c r="C359" s="125" t="s">
        <v>420</v>
      </c>
      <c r="D359" s="126"/>
      <c r="E359" s="57"/>
      <c r="F359" s="57"/>
      <c r="G359" s="57"/>
      <c r="H359" s="131">
        <v>0.05</v>
      </c>
      <c r="I359" s="63"/>
      <c r="J359" s="63"/>
      <c r="K359" s="64"/>
    </row>
    <row r="360" spans="1:11" s="72" customFormat="1" outlineLevel="1" x14ac:dyDescent="0.25">
      <c r="A360" s="129" t="s">
        <v>423</v>
      </c>
      <c r="B360" s="57">
        <v>16</v>
      </c>
      <c r="C360" s="127" t="s">
        <v>421</v>
      </c>
      <c r="D360" s="128"/>
      <c r="E360" s="57"/>
      <c r="F360" s="57"/>
      <c r="G360" s="57"/>
      <c r="H360" s="133">
        <v>0.05</v>
      </c>
      <c r="I360" s="63"/>
      <c r="J360" s="63"/>
      <c r="K360" s="64"/>
    </row>
    <row r="361" spans="1:11" s="72" customFormat="1" outlineLevel="1" x14ac:dyDescent="0.25">
      <c r="A361" s="129" t="s">
        <v>424</v>
      </c>
      <c r="B361" s="57">
        <v>17</v>
      </c>
      <c r="C361" s="125" t="s">
        <v>422</v>
      </c>
      <c r="D361" s="126"/>
      <c r="E361" s="57"/>
      <c r="F361" s="57"/>
      <c r="G361" s="57"/>
      <c r="H361" s="131">
        <v>0.05</v>
      </c>
      <c r="I361" s="63"/>
      <c r="J361" s="63"/>
      <c r="K361" s="64"/>
    </row>
    <row r="362" spans="1:11" s="72" customFormat="1" x14ac:dyDescent="0.25">
      <c r="B362" s="57"/>
      <c r="D362" s="57"/>
      <c r="E362" s="57"/>
      <c r="F362" s="57"/>
      <c r="G362" s="57"/>
      <c r="H362" s="57"/>
      <c r="I362" s="63"/>
      <c r="J362" s="63"/>
      <c r="K362" s="64"/>
    </row>
    <row r="363" spans="1:11" s="72" customFormat="1" x14ac:dyDescent="0.25">
      <c r="B363" s="57"/>
      <c r="D363" s="57"/>
      <c r="E363" s="57"/>
      <c r="F363" s="57"/>
      <c r="G363" s="57"/>
      <c r="H363" s="57"/>
      <c r="I363" s="63"/>
      <c r="J363" s="63"/>
      <c r="K363" s="64"/>
    </row>
    <row r="364" spans="1:11" s="72" customFormat="1" x14ac:dyDescent="0.25">
      <c r="B364" s="57"/>
      <c r="D364" s="57"/>
      <c r="E364" s="57"/>
      <c r="F364" s="57"/>
      <c r="G364" s="57"/>
      <c r="H364" s="57"/>
      <c r="I364" s="63"/>
      <c r="J364" s="63"/>
      <c r="K364" s="64"/>
    </row>
    <row r="365" spans="1:11" s="72" customFormat="1" x14ac:dyDescent="0.25">
      <c r="B365" s="57"/>
      <c r="D365" s="57"/>
      <c r="E365" s="57"/>
      <c r="F365" s="57"/>
      <c r="G365" s="57"/>
      <c r="H365" s="57"/>
      <c r="I365" s="63"/>
      <c r="J365" s="63"/>
      <c r="K365" s="64"/>
    </row>
    <row r="366" spans="1:11" s="72" customFormat="1" x14ac:dyDescent="0.25">
      <c r="B366" s="57"/>
      <c r="D366" s="57"/>
      <c r="E366" s="57"/>
      <c r="F366" s="57"/>
      <c r="G366" s="57"/>
      <c r="H366" s="57"/>
      <c r="I366" s="63"/>
      <c r="J366" s="63"/>
      <c r="K366" s="64"/>
    </row>
    <row r="367" spans="1:11" s="72" customFormat="1" x14ac:dyDescent="0.25">
      <c r="B367" s="57"/>
      <c r="D367" s="57"/>
      <c r="E367" s="57"/>
      <c r="F367" s="57"/>
      <c r="G367" s="57"/>
      <c r="H367" s="57"/>
      <c r="I367" s="63"/>
      <c r="J367" s="63"/>
      <c r="K367" s="64"/>
    </row>
    <row r="368" spans="1:11" s="72" customFormat="1" x14ac:dyDescent="0.25">
      <c r="B368" s="57"/>
      <c r="D368" s="57"/>
      <c r="E368" s="57"/>
      <c r="F368" s="57"/>
      <c r="G368" s="57"/>
      <c r="H368" s="57"/>
      <c r="I368" s="63"/>
      <c r="J368" s="63"/>
      <c r="K368" s="64"/>
    </row>
    <row r="369" spans="2:28" s="72" customFormat="1" x14ac:dyDescent="0.25">
      <c r="B369" s="57"/>
      <c r="D369" s="57"/>
      <c r="E369" s="57"/>
      <c r="F369" s="57"/>
      <c r="G369" s="57"/>
      <c r="H369" s="57"/>
      <c r="I369" s="63"/>
      <c r="J369" s="63"/>
      <c r="K369" s="64"/>
    </row>
    <row r="370" spans="2:28" s="72" customFormat="1" x14ac:dyDescent="0.25">
      <c r="B370" s="57"/>
      <c r="D370" s="57"/>
      <c r="E370" s="57"/>
      <c r="F370" s="57"/>
      <c r="G370" s="57"/>
      <c r="H370" s="57"/>
      <c r="I370" s="63"/>
      <c r="J370" s="63"/>
      <c r="K370" s="64"/>
    </row>
    <row r="371" spans="2:28" s="72" customFormat="1" x14ac:dyDescent="0.25">
      <c r="B371" s="57"/>
      <c r="D371" s="57"/>
      <c r="E371" s="57"/>
      <c r="F371" s="57"/>
      <c r="G371" s="57"/>
      <c r="H371" s="57"/>
      <c r="I371" s="63"/>
      <c r="J371" s="63"/>
      <c r="K371" s="64"/>
    </row>
    <row r="372" spans="2:28" s="72" customFormat="1" x14ac:dyDescent="0.25">
      <c r="B372" s="57"/>
      <c r="D372" s="57"/>
      <c r="E372" s="57"/>
      <c r="F372" s="57"/>
      <c r="G372" s="57"/>
      <c r="H372" s="57"/>
      <c r="I372" s="63"/>
      <c r="J372" s="63"/>
      <c r="K372" s="64"/>
    </row>
    <row r="373" spans="2:28" s="72" customFormat="1" x14ac:dyDescent="0.25">
      <c r="B373" s="57"/>
      <c r="D373" s="57"/>
      <c r="E373" s="57"/>
      <c r="F373" s="57"/>
      <c r="G373" s="57"/>
      <c r="H373" s="57"/>
      <c r="I373" s="63"/>
      <c r="J373" s="63"/>
      <c r="K373" s="64"/>
    </row>
    <row r="374" spans="2:28" s="72" customFormat="1" x14ac:dyDescent="0.25">
      <c r="B374" s="57"/>
      <c r="D374" s="57"/>
      <c r="E374" s="57"/>
      <c r="F374" s="57"/>
      <c r="G374" s="57"/>
      <c r="H374" s="57"/>
      <c r="I374" s="63"/>
      <c r="J374" s="63"/>
      <c r="K374" s="64"/>
    </row>
    <row r="375" spans="2:28" s="72" customFormat="1" x14ac:dyDescent="0.25">
      <c r="B375" s="57"/>
      <c r="D375" s="57"/>
      <c r="E375" s="57"/>
      <c r="F375" s="57"/>
      <c r="G375" s="57"/>
      <c r="H375" s="57"/>
      <c r="I375" s="63"/>
      <c r="J375" s="63"/>
      <c r="K375" s="64"/>
    </row>
    <row r="376" spans="2:28" s="72" customFormat="1" x14ac:dyDescent="0.25">
      <c r="B376" s="57"/>
      <c r="D376" s="57"/>
      <c r="E376" s="57"/>
      <c r="F376" s="57"/>
      <c r="G376" s="57"/>
      <c r="H376" s="57"/>
      <c r="I376" s="63"/>
      <c r="J376" s="63"/>
      <c r="K376" s="64"/>
    </row>
    <row r="377" spans="2:28" s="72" customFormat="1" x14ac:dyDescent="0.25">
      <c r="B377" s="57"/>
      <c r="D377" s="57"/>
      <c r="E377" s="57"/>
      <c r="F377" s="57"/>
      <c r="G377" s="57"/>
      <c r="H377" s="57"/>
      <c r="I377" s="63"/>
      <c r="J377" s="63"/>
      <c r="K377" s="64"/>
    </row>
    <row r="378" spans="2:28" s="72" customFormat="1" x14ac:dyDescent="0.25">
      <c r="B378" s="57"/>
      <c r="D378" s="57"/>
      <c r="E378" s="57"/>
      <c r="F378" s="57"/>
      <c r="G378" s="57"/>
      <c r="H378" s="57"/>
      <c r="I378" s="63"/>
      <c r="J378" s="63"/>
      <c r="K378" s="64"/>
    </row>
    <row r="379" spans="2:28" s="72" customFormat="1" x14ac:dyDescent="0.25">
      <c r="B379" s="57"/>
      <c r="D379" s="57"/>
      <c r="E379" s="57"/>
      <c r="F379" s="57"/>
      <c r="G379" s="57"/>
      <c r="H379" s="57"/>
      <c r="I379" s="63"/>
      <c r="J379" s="63"/>
      <c r="K379" s="64"/>
    </row>
    <row r="380" spans="2:28" s="72" customFormat="1" x14ac:dyDescent="0.25">
      <c r="B380" s="57"/>
      <c r="D380" s="57"/>
      <c r="E380" s="57"/>
      <c r="F380" s="57"/>
      <c r="G380" s="57"/>
      <c r="H380" s="57"/>
      <c r="I380" s="63"/>
      <c r="J380" s="63"/>
      <c r="K380" s="64"/>
    </row>
    <row r="381" spans="2:28" s="72" customFormat="1" x14ac:dyDescent="0.25">
      <c r="B381" s="57"/>
      <c r="D381" s="57"/>
      <c r="E381" s="57"/>
      <c r="F381" s="57"/>
      <c r="G381" s="57"/>
      <c r="H381" s="57"/>
      <c r="I381" s="63"/>
      <c r="J381" s="63"/>
      <c r="K381" s="64"/>
    </row>
    <row r="382" spans="2:28" s="72" customFormat="1" x14ac:dyDescent="0.25">
      <c r="B382" s="57"/>
      <c r="D382" s="57"/>
      <c r="E382" s="57"/>
      <c r="F382" s="57"/>
      <c r="G382" s="57"/>
      <c r="H382" s="57"/>
      <c r="I382" s="63"/>
      <c r="J382" s="63"/>
      <c r="K382" s="64"/>
    </row>
    <row r="383" spans="2:28" ht="15.75" x14ac:dyDescent="0.25">
      <c r="O383" s="109">
        <f t="shared" ref="O383:Y383" si="24">SUM(O9:O313)</f>
        <v>34526.524999999994</v>
      </c>
      <c r="P383" s="109">
        <f t="shared" si="24"/>
        <v>84389.913</v>
      </c>
      <c r="Q383" s="109">
        <f t="shared" si="24"/>
        <v>23925.441999999995</v>
      </c>
      <c r="R383" s="109">
        <f t="shared" si="24"/>
        <v>20555.360000000004</v>
      </c>
      <c r="S383" s="109">
        <f t="shared" si="24"/>
        <v>60359.099999999991</v>
      </c>
      <c r="T383" s="109">
        <f t="shared" si="24"/>
        <v>33897.752</v>
      </c>
      <c r="U383" s="109">
        <f t="shared" si="24"/>
        <v>27684.472000000002</v>
      </c>
      <c r="V383" s="109">
        <f t="shared" si="24"/>
        <v>11752.079999999998</v>
      </c>
      <c r="W383" s="109">
        <f t="shared" si="24"/>
        <v>13149.505000000001</v>
      </c>
      <c r="X383" s="109">
        <f t="shared" si="24"/>
        <v>23513.060000000005</v>
      </c>
      <c r="Y383" s="109">
        <f t="shared" si="24"/>
        <v>21704</v>
      </c>
      <c r="Z383" s="109">
        <f t="shared" ref="Z383:AA383" si="25">SUM(Z9:Z313)</f>
        <v>15453.38</v>
      </c>
      <c r="AA383" s="109">
        <f t="shared" si="25"/>
        <v>7178.85</v>
      </c>
      <c r="AB383" s="109">
        <f t="shared" ref="AB383" si="26">SUM(AB9:AB313)</f>
        <v>2133.1999999999998</v>
      </c>
    </row>
    <row r="384" spans="2:28" x14ac:dyDescent="0.25">
      <c r="O384" s="90" t="s">
        <v>258</v>
      </c>
      <c r="P384" s="90" t="s">
        <v>260</v>
      </c>
      <c r="Q384" s="90" t="s">
        <v>286</v>
      </c>
      <c r="R384" s="90" t="s">
        <v>288</v>
      </c>
      <c r="S384" s="90" t="s">
        <v>340</v>
      </c>
      <c r="T384" s="90" t="s">
        <v>351</v>
      </c>
      <c r="U384" s="90" t="s">
        <v>354</v>
      </c>
      <c r="V384" s="90" t="s">
        <v>356</v>
      </c>
      <c r="W384" s="90" t="s">
        <v>358</v>
      </c>
      <c r="X384" s="90" t="s">
        <v>359</v>
      </c>
      <c r="Y384" s="90" t="s">
        <v>376</v>
      </c>
      <c r="Z384" s="90" t="s">
        <v>425</v>
      </c>
      <c r="AA384" s="90" t="s">
        <v>428</v>
      </c>
      <c r="AB384" s="90" t="s">
        <v>434</v>
      </c>
    </row>
    <row r="385" spans="15:28" x14ac:dyDescent="0.25">
      <c r="O385" s="90" t="s">
        <v>259</v>
      </c>
      <c r="P385" s="90" t="s">
        <v>259</v>
      </c>
      <c r="Q385" s="90" t="s">
        <v>259</v>
      </c>
      <c r="R385" s="90" t="s">
        <v>259</v>
      </c>
      <c r="S385" s="90" t="s">
        <v>259</v>
      </c>
      <c r="T385" s="90" t="s">
        <v>259</v>
      </c>
      <c r="U385" s="90" t="s">
        <v>259</v>
      </c>
      <c r="V385" s="90" t="s">
        <v>259</v>
      </c>
      <c r="W385" s="90" t="s">
        <v>259</v>
      </c>
      <c r="X385" s="90" t="s">
        <v>259</v>
      </c>
      <c r="Y385" s="90" t="s">
        <v>259</v>
      </c>
      <c r="Z385" s="90" t="s">
        <v>259</v>
      </c>
      <c r="AA385" s="90" t="s">
        <v>259</v>
      </c>
      <c r="AB385" s="90" t="s">
        <v>259</v>
      </c>
    </row>
  </sheetData>
  <mergeCells count="5">
    <mergeCell ref="H5:J5"/>
    <mergeCell ref="I1:L1"/>
    <mergeCell ref="H2:L2"/>
    <mergeCell ref="H4:L4"/>
    <mergeCell ref="H3:L3"/>
  </mergeCells>
  <pageMargins left="0.7" right="0.7" top="0.75" bottom="0.75" header="0.3" footer="0.3"/>
  <pageSetup paperSize="17" fitToHeight="0" orientation="landscape" r:id="rId1"/>
  <rowBreaks count="4" manualBreakCount="4">
    <brk id="71" max="16383" man="1"/>
    <brk id="147" max="16383" man="1"/>
    <brk id="249" max="16383" man="1"/>
    <brk id="3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Activites</vt:lpstr>
      <vt:lpstr>W_Steps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ballard</dc:creator>
  <cp:lastModifiedBy>Pablo Campero</cp:lastModifiedBy>
  <cp:lastPrinted>2015-04-24T18:54:33Z</cp:lastPrinted>
  <dcterms:created xsi:type="dcterms:W3CDTF">2015-01-29T23:46:21Z</dcterms:created>
  <dcterms:modified xsi:type="dcterms:W3CDTF">2016-11-22T15:51:50Z</dcterms:modified>
</cp:coreProperties>
</file>