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 tabRatio="882" activeTab="5"/>
  </bookViews>
  <sheets>
    <sheet name="Solenoid Drawings List" sheetId="1" r:id="rId1"/>
    <sheet name="Solenoid Signal I.D.'s" sheetId="2" r:id="rId2"/>
    <sheet name="Solenoid Slow Controls" sheetId="3" r:id="rId3"/>
    <sheet name="TB's" sheetId="4" r:id="rId4"/>
    <sheet name="Solenoid PLC Channel Layout" sheetId="5" r:id="rId5"/>
    <sheet name="LV Chassis Layout" sheetId="6" r:id="rId6"/>
    <sheet name="CRYOCON MAPS" sheetId="7" r:id="rId7"/>
    <sheet name="Solenoid BOM" sheetId="8" r:id="rId8"/>
    <sheet name="Solenoid Magnet Wire Map" sheetId="9" r:id="rId9"/>
    <sheet name="LabView Chassis1Config File" sheetId="10" r:id="rId10"/>
    <sheet name="LabView Chasis2 Config File" sheetId="11" r:id="rId11"/>
  </sheets>
  <definedNames>
    <definedName name="_xlnm.Print_Area" localSheetId="5">'LV Chassis Layout'!$A$1:$J$91</definedName>
    <definedName name="_xlnm.Print_Area" localSheetId="4">'Solenoid PLC Channel Layout'!$B$2:$N$24</definedName>
    <definedName name="_xlnm.Print_Area" localSheetId="2">'Solenoid Slow Controls'!$A$1:$P$113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93" i="6" l="1"/>
  <c r="K93" i="6"/>
  <c r="K92" i="6"/>
  <c r="L92" i="6"/>
  <c r="I244" i="9"/>
  <c r="H244" i="9"/>
  <c r="F244" i="9"/>
  <c r="E244" i="9"/>
  <c r="I243" i="9"/>
  <c r="H243" i="9"/>
  <c r="F243" i="9"/>
  <c r="E243" i="9"/>
  <c r="I242" i="9"/>
  <c r="H242" i="9"/>
  <c r="F242" i="9"/>
  <c r="E242" i="9"/>
  <c r="A242" i="9"/>
  <c r="A246" i="9"/>
  <c r="A233" i="9"/>
  <c r="A237" i="9"/>
  <c r="A228" i="9"/>
  <c r="A224" i="9"/>
  <c r="B218" i="9"/>
  <c r="I205" i="9"/>
  <c r="H205" i="9"/>
  <c r="I204" i="9"/>
  <c r="H204" i="9"/>
  <c r="F204" i="9"/>
  <c r="E204" i="9"/>
  <c r="A190" i="9"/>
  <c r="A194" i="9"/>
  <c r="A185" i="9"/>
  <c r="A181" i="9"/>
  <c r="A172" i="9"/>
  <c r="A176" i="9"/>
  <c r="B166" i="9"/>
  <c r="I153" i="9"/>
  <c r="H153" i="9"/>
  <c r="I152" i="9"/>
  <c r="H152" i="9"/>
  <c r="F152" i="9"/>
  <c r="E152" i="9"/>
  <c r="A138" i="9"/>
  <c r="A142" i="9"/>
  <c r="A133" i="9"/>
  <c r="A129" i="9"/>
  <c r="A120" i="9"/>
  <c r="A124" i="9"/>
  <c r="I98" i="9"/>
  <c r="H98" i="9"/>
  <c r="I97" i="9"/>
  <c r="H97" i="9"/>
  <c r="F97" i="9"/>
  <c r="E97" i="9"/>
  <c r="A87" i="9"/>
  <c r="A83" i="9"/>
  <c r="A74" i="9"/>
  <c r="A78" i="9"/>
  <c r="A69" i="9"/>
  <c r="A65" i="9"/>
  <c r="B59" i="9"/>
  <c r="B114" i="9"/>
  <c r="I44" i="9"/>
  <c r="H44" i="9"/>
  <c r="I43" i="9"/>
  <c r="H43" i="9"/>
  <c r="F43" i="9"/>
  <c r="E43" i="9"/>
  <c r="I41" i="9"/>
  <c r="H41" i="9"/>
  <c r="F41" i="9"/>
  <c r="E41" i="9"/>
  <c r="I40" i="9"/>
  <c r="H40" i="9"/>
  <c r="F40" i="9"/>
  <c r="E40" i="9"/>
  <c r="A10" i="9"/>
  <c r="I67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F23" i="8"/>
  <c r="I22" i="8"/>
  <c r="I21" i="8"/>
  <c r="I20" i="8"/>
  <c r="I18" i="8"/>
  <c r="F15" i="8"/>
  <c r="F17" i="8"/>
  <c r="I17" i="8"/>
  <c r="F14" i="8"/>
  <c r="I14" i="8"/>
  <c r="I13" i="8"/>
  <c r="F13" i="8"/>
  <c r="F11" i="8"/>
  <c r="I10" i="8"/>
  <c r="I9" i="8"/>
  <c r="I8" i="8"/>
  <c r="F8" i="8"/>
  <c r="I7" i="8"/>
  <c r="I6" i="8"/>
  <c r="F6" i="8"/>
  <c r="I5" i="8"/>
  <c r="I4" i="8"/>
  <c r="I3" i="8"/>
  <c r="T91" i="6"/>
  <c r="Q91" i="6"/>
  <c r="L91" i="6"/>
  <c r="K91" i="6"/>
  <c r="T90" i="6"/>
  <c r="Q90" i="6"/>
  <c r="M90" i="6"/>
  <c r="L90" i="6"/>
  <c r="K90" i="6"/>
  <c r="T89" i="6"/>
  <c r="Q89" i="6"/>
  <c r="M89" i="6"/>
  <c r="L89" i="6"/>
  <c r="K89" i="6"/>
  <c r="T88" i="6"/>
  <c r="Q88" i="6"/>
  <c r="M88" i="6"/>
  <c r="L88" i="6"/>
  <c r="K88" i="6"/>
  <c r="T87" i="6"/>
  <c r="Q87" i="6"/>
  <c r="M87" i="6"/>
  <c r="L87" i="6"/>
  <c r="K87" i="6"/>
  <c r="T86" i="6"/>
  <c r="Q86" i="6"/>
  <c r="M86" i="6"/>
  <c r="L86" i="6"/>
  <c r="K86" i="6"/>
  <c r="T85" i="6"/>
  <c r="Q85" i="6"/>
  <c r="M85" i="6"/>
  <c r="L85" i="6"/>
  <c r="K85" i="6"/>
  <c r="T84" i="6"/>
  <c r="Q84" i="6"/>
  <c r="M84" i="6"/>
  <c r="L84" i="6"/>
  <c r="K84" i="6"/>
  <c r="T83" i="6"/>
  <c r="Q83" i="6"/>
  <c r="M83" i="6"/>
  <c r="L83" i="6"/>
  <c r="K83" i="6"/>
  <c r="T82" i="6"/>
  <c r="Q82" i="6"/>
  <c r="M82" i="6"/>
  <c r="L82" i="6"/>
  <c r="K82" i="6"/>
  <c r="T81" i="6"/>
  <c r="Q81" i="6"/>
  <c r="M81" i="6"/>
  <c r="L81" i="6"/>
  <c r="K81" i="6"/>
  <c r="T80" i="6"/>
  <c r="Q80" i="6"/>
  <c r="M80" i="6"/>
  <c r="L80" i="6"/>
  <c r="K80" i="6"/>
  <c r="T79" i="6"/>
  <c r="Q79" i="6"/>
  <c r="M79" i="6"/>
  <c r="L79" i="6"/>
  <c r="K79" i="6"/>
  <c r="T78" i="6"/>
  <c r="Q78" i="6"/>
  <c r="M78" i="6"/>
  <c r="L78" i="6"/>
  <c r="K78" i="6"/>
  <c r="T77" i="6"/>
  <c r="Q77" i="6"/>
  <c r="M77" i="6"/>
  <c r="L77" i="6"/>
  <c r="K77" i="6"/>
  <c r="T76" i="6"/>
  <c r="Q76" i="6"/>
  <c r="M76" i="6"/>
  <c r="L76" i="6"/>
  <c r="K76" i="6"/>
  <c r="T75" i="6"/>
  <c r="Q75" i="6"/>
  <c r="M75" i="6"/>
  <c r="L75" i="6"/>
  <c r="K75" i="6"/>
  <c r="T74" i="6"/>
  <c r="Q74" i="6"/>
  <c r="L74" i="6"/>
  <c r="K74" i="6"/>
  <c r="T73" i="6"/>
  <c r="Q73" i="6"/>
  <c r="L73" i="6"/>
  <c r="K73" i="6"/>
  <c r="T72" i="6"/>
  <c r="Q72" i="6"/>
  <c r="L72" i="6"/>
  <c r="K72" i="6"/>
  <c r="T71" i="6"/>
  <c r="Q71" i="6"/>
  <c r="L71" i="6"/>
  <c r="K71" i="6"/>
  <c r="T70" i="6"/>
  <c r="Q70" i="6"/>
  <c r="L70" i="6"/>
  <c r="K70" i="6"/>
  <c r="T69" i="6"/>
  <c r="Q69" i="6"/>
  <c r="L69" i="6"/>
  <c r="K69" i="6"/>
  <c r="T68" i="6"/>
  <c r="Q68" i="6"/>
  <c r="L68" i="6"/>
  <c r="K68" i="6"/>
  <c r="T67" i="6"/>
  <c r="Q67" i="6"/>
  <c r="L67" i="6"/>
  <c r="K67" i="6"/>
  <c r="T66" i="6"/>
  <c r="Q66" i="6"/>
  <c r="L66" i="6"/>
  <c r="K66" i="6"/>
  <c r="T65" i="6"/>
  <c r="Q65" i="6"/>
  <c r="L65" i="6"/>
  <c r="K65" i="6"/>
  <c r="T64" i="6"/>
  <c r="Q64" i="6"/>
  <c r="L64" i="6"/>
  <c r="K64" i="6"/>
  <c r="T63" i="6"/>
  <c r="Q63" i="6"/>
  <c r="L63" i="6"/>
  <c r="K63" i="6"/>
  <c r="T62" i="6"/>
  <c r="Q62" i="6"/>
  <c r="L62" i="6"/>
  <c r="K62" i="6"/>
  <c r="T61" i="6"/>
  <c r="Q61" i="6"/>
  <c r="L61" i="6"/>
  <c r="K61" i="6"/>
  <c r="T60" i="6"/>
  <c r="Q60" i="6"/>
  <c r="L60" i="6"/>
  <c r="K60" i="6"/>
  <c r="T59" i="6"/>
  <c r="Q59" i="6"/>
  <c r="L59" i="6"/>
  <c r="K59" i="6"/>
  <c r="T58" i="6"/>
  <c r="Q58" i="6"/>
  <c r="L58" i="6"/>
  <c r="K58" i="6"/>
  <c r="T57" i="6"/>
  <c r="Q57" i="6"/>
  <c r="L57" i="6"/>
  <c r="K57" i="6"/>
  <c r="T56" i="6"/>
  <c r="Q56" i="6"/>
  <c r="L56" i="6"/>
  <c r="K56" i="6"/>
  <c r="T55" i="6"/>
  <c r="Q55" i="6"/>
  <c r="L55" i="6"/>
  <c r="K55" i="6"/>
  <c r="T54" i="6"/>
  <c r="Q54" i="6"/>
  <c r="L54" i="6"/>
  <c r="K54" i="6"/>
  <c r="T53" i="6"/>
  <c r="Q53" i="6"/>
  <c r="L53" i="6"/>
  <c r="K53" i="6"/>
  <c r="T52" i="6"/>
  <c r="Q52" i="6"/>
  <c r="L52" i="6"/>
  <c r="K52" i="6"/>
  <c r="T51" i="6"/>
  <c r="Q51" i="6"/>
  <c r="L51" i="6"/>
  <c r="K51" i="6"/>
  <c r="T50" i="6"/>
  <c r="Q50" i="6"/>
  <c r="L50" i="6"/>
  <c r="K50" i="6"/>
  <c r="T49" i="6"/>
  <c r="Q49" i="6"/>
  <c r="L49" i="6"/>
  <c r="K49" i="6"/>
  <c r="T48" i="6"/>
  <c r="Q48" i="6"/>
  <c r="L48" i="6"/>
  <c r="K48" i="6"/>
  <c r="T47" i="6"/>
  <c r="Q47" i="6"/>
  <c r="L47" i="6"/>
  <c r="K47" i="6"/>
  <c r="T46" i="6"/>
  <c r="Q46" i="6"/>
  <c r="L46" i="6"/>
  <c r="K46" i="6"/>
  <c r="T45" i="6"/>
  <c r="Q45" i="6"/>
  <c r="L45" i="6"/>
  <c r="K45" i="6"/>
  <c r="T44" i="6"/>
  <c r="Q44" i="6"/>
  <c r="L44" i="6"/>
  <c r="K44" i="6"/>
  <c r="T43" i="6"/>
  <c r="Q43" i="6"/>
  <c r="L43" i="6"/>
  <c r="K43" i="6"/>
  <c r="T42" i="6"/>
  <c r="Q42" i="6"/>
  <c r="L42" i="6"/>
  <c r="K42" i="6"/>
  <c r="T41" i="6"/>
  <c r="Q41" i="6"/>
  <c r="L41" i="6"/>
  <c r="K41" i="6"/>
  <c r="T40" i="6"/>
  <c r="Q40" i="6"/>
  <c r="L40" i="6"/>
  <c r="K40" i="6"/>
  <c r="T39" i="6"/>
  <c r="Q39" i="6"/>
  <c r="L39" i="6"/>
  <c r="K39" i="6"/>
  <c r="T38" i="6"/>
  <c r="Q38" i="6"/>
  <c r="L38" i="6"/>
  <c r="K38" i="6"/>
  <c r="T37" i="6"/>
  <c r="Q37" i="6"/>
  <c r="L37" i="6"/>
  <c r="K37" i="6"/>
  <c r="T36" i="6"/>
  <c r="Q36" i="6"/>
  <c r="L36" i="6"/>
  <c r="K36" i="6"/>
  <c r="T35" i="6"/>
  <c r="Q35" i="6"/>
  <c r="L35" i="6"/>
  <c r="K35" i="6"/>
  <c r="T34" i="6"/>
  <c r="Q34" i="6"/>
  <c r="L34" i="6"/>
  <c r="K34" i="6"/>
  <c r="I112" i="3"/>
  <c r="I113" i="3"/>
  <c r="D14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110" i="3"/>
  <c r="D13" i="3"/>
  <c r="I92" i="3"/>
  <c r="I89" i="3"/>
  <c r="I90" i="3"/>
  <c r="D12" i="3"/>
  <c r="I87" i="3"/>
  <c r="D11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F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G58" i="3"/>
  <c r="I56" i="3"/>
  <c r="D10" i="3"/>
  <c r="I55" i="3"/>
  <c r="I52" i="3"/>
  <c r="I53" i="3"/>
  <c r="D9" i="3"/>
  <c r="I49" i="3"/>
  <c r="I48" i="3"/>
  <c r="I50" i="3"/>
  <c r="D8" i="3"/>
  <c r="I45" i="3"/>
  <c r="I46" i="3"/>
  <c r="D7" i="3"/>
  <c r="I44" i="3"/>
  <c r="I43" i="3"/>
  <c r="I40" i="3"/>
  <c r="I39" i="3"/>
  <c r="I38" i="3"/>
  <c r="I37" i="3"/>
  <c r="I36" i="3"/>
  <c r="I41" i="3"/>
  <c r="D6" i="3"/>
  <c r="B36" i="3"/>
  <c r="B37" i="3"/>
  <c r="B38" i="3"/>
  <c r="B39" i="3"/>
  <c r="B40" i="3"/>
  <c r="B43" i="3"/>
  <c r="B44" i="3"/>
  <c r="B45" i="3"/>
  <c r="I35" i="3"/>
  <c r="B35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33" i="3"/>
  <c r="D5" i="3"/>
  <c r="I19" i="3"/>
  <c r="G115" i="2"/>
  <c r="S114" i="2"/>
  <c r="E106" i="2"/>
  <c r="G118" i="2"/>
  <c r="E104" i="2"/>
  <c r="G114" i="2"/>
  <c r="E103" i="2"/>
  <c r="E116" i="2"/>
  <c r="E102" i="2"/>
  <c r="O100" i="2"/>
  <c r="N100" i="2"/>
  <c r="E110" i="2"/>
  <c r="F19" i="8"/>
  <c r="I19" i="8"/>
  <c r="M100" i="2"/>
  <c r="E108" i="2"/>
  <c r="E109" i="2"/>
  <c r="L100" i="2"/>
  <c r="K100" i="2"/>
  <c r="E105" i="2"/>
  <c r="G117" i="2"/>
  <c r="J100" i="2"/>
  <c r="I100" i="2"/>
  <c r="H100" i="2"/>
  <c r="E107" i="2"/>
  <c r="G119" i="2"/>
  <c r="G100" i="2"/>
  <c r="F100" i="2"/>
  <c r="E100" i="2"/>
  <c r="P95" i="2"/>
  <c r="E124" i="2"/>
  <c r="F12" i="8"/>
  <c r="I12" i="8"/>
  <c r="G116" i="2"/>
  <c r="S115" i="2"/>
  <c r="E126" i="2"/>
  <c r="D15" i="3"/>
  <c r="F16" i="8"/>
  <c r="I11" i="8"/>
  <c r="I15" i="8"/>
  <c r="E129" i="2"/>
  <c r="E127" i="2"/>
  <c r="F45" i="8"/>
  <c r="I16" i="8"/>
  <c r="F44" i="8"/>
  <c r="I44" i="8"/>
  <c r="I45" i="8"/>
  <c r="I65" i="8"/>
  <c r="I69" i="8"/>
  <c r="I75" i="8"/>
  <c r="F46" i="8"/>
  <c r="I46" i="8"/>
</calcChain>
</file>

<file path=xl/sharedStrings.xml><?xml version="1.0" encoding="utf-8"?>
<sst xmlns="http://schemas.openxmlformats.org/spreadsheetml/2006/main" count="3881" uniqueCount="1444">
  <si>
    <t>Drawing Number</t>
  </si>
  <si>
    <t>Drawing Name</t>
  </si>
  <si>
    <t>REV -</t>
  </si>
  <si>
    <t>REV A</t>
  </si>
  <si>
    <t>NOTES:</t>
  </si>
  <si>
    <t>B00000-09-00-0600</t>
  </si>
  <si>
    <t>Solenoid Cryogenics P &amp; I Diagram</t>
  </si>
  <si>
    <t>IN WORK</t>
  </si>
  <si>
    <t>B00000-09-00-0605</t>
  </si>
  <si>
    <t>Drawing List</t>
  </si>
  <si>
    <t>B00000-09-00-0610</t>
  </si>
  <si>
    <t>System Overview</t>
  </si>
  <si>
    <t>B00000-09-00-0611</t>
  </si>
  <si>
    <t>Rack Layout</t>
  </si>
  <si>
    <t>COMPLETE</t>
  </si>
  <si>
    <t>B00000-09-00-0612</t>
  </si>
  <si>
    <t>B00000-09-00-0613</t>
  </si>
  <si>
    <t>B00000-09-00-0614</t>
  </si>
  <si>
    <t>B00000-09-00-0615</t>
  </si>
  <si>
    <t>Ethernet Single Line</t>
  </si>
  <si>
    <t>UNDEFINED</t>
  </si>
  <si>
    <t>B00000-09-00-0616</t>
  </si>
  <si>
    <t>Serial Single Line</t>
  </si>
  <si>
    <t>B00000-09-00-0617</t>
  </si>
  <si>
    <t>B00000-09-00-0618</t>
  </si>
  <si>
    <t>B00000-09-00-0619</t>
  </si>
  <si>
    <t>B00000-09-00-0620</t>
  </si>
  <si>
    <t>Local Backpanel Assembly</t>
  </si>
  <si>
    <t>B00000-09-00-0621</t>
  </si>
  <si>
    <t>Local 24 VDC Power Source</t>
  </si>
  <si>
    <t>B00000-09-00-0622</t>
  </si>
  <si>
    <t>Local PLC Chassis Assembly</t>
  </si>
  <si>
    <t>B00000-09-00-0623</t>
  </si>
  <si>
    <t>Local Slot 1 -</t>
  </si>
  <si>
    <t>B00000-09-00-0624</t>
  </si>
  <si>
    <t>Local Slot 2 -</t>
  </si>
  <si>
    <t>B00000-09-00-0625</t>
  </si>
  <si>
    <t>Local Slot 3 -</t>
  </si>
  <si>
    <t>PLACEHOLDER</t>
  </si>
  <si>
    <t>B00000-09-00-0626</t>
  </si>
  <si>
    <t>Local Slot 4 -</t>
  </si>
  <si>
    <t>B00000-09-00-0627</t>
  </si>
  <si>
    <t>Local Slot 5 -</t>
  </si>
  <si>
    <t>B00000-09-00-0628</t>
  </si>
  <si>
    <t>Local Slot 6 -</t>
  </si>
  <si>
    <t>B00000-09-00-0629</t>
  </si>
  <si>
    <t>Local Slot 7 -</t>
  </si>
  <si>
    <t>B00000-09-00-0630</t>
  </si>
  <si>
    <t>Local Slot 8 -</t>
  </si>
  <si>
    <t>WEB+</t>
  </si>
  <si>
    <t>B00000-09-00-0631</t>
  </si>
  <si>
    <t>Local Slot 9 -</t>
  </si>
  <si>
    <t>ETHERNET</t>
  </si>
  <si>
    <t>B00000-09-00-0632</t>
  </si>
  <si>
    <t>B00000-09-00-0633</t>
  </si>
  <si>
    <t>VT ISOAMP Sub-chassis (Machanical)</t>
  </si>
  <si>
    <t>B00000-09-00-0634</t>
  </si>
  <si>
    <t>B00000-09-00-0635</t>
  </si>
  <si>
    <t>Remote Backpanel Assembly</t>
  </si>
  <si>
    <t>B00000-09-00-0636</t>
  </si>
  <si>
    <t>Remote PLC Chassis Assembly</t>
  </si>
  <si>
    <t>B00000-09-00-0637</t>
  </si>
  <si>
    <t>Remote 24 VDC Power Source</t>
  </si>
  <si>
    <t>B00000-09-00-0638</t>
  </si>
  <si>
    <t>Remote Slot 0 -</t>
  </si>
  <si>
    <t>B00000-09-00-0639</t>
  </si>
  <si>
    <t>Remote Slot 1 -</t>
  </si>
  <si>
    <t>B00000-09-00-0640</t>
  </si>
  <si>
    <t>Remote Slot 2 -</t>
  </si>
  <si>
    <t>B00000-09-00-0641</t>
  </si>
  <si>
    <t>Remote Slot 3 -</t>
  </si>
  <si>
    <t>B00000-09-00-0642</t>
  </si>
  <si>
    <t>Remote Slot 4 -</t>
  </si>
  <si>
    <t>B00000-09-00-0643</t>
  </si>
  <si>
    <t>Remote Slot 5 -</t>
  </si>
  <si>
    <t>B00000-09-00-0644</t>
  </si>
  <si>
    <t>Remote Slot 6 -</t>
  </si>
  <si>
    <t>B00000-09-00-0645</t>
  </si>
  <si>
    <t>Remote Slot 7 -</t>
  </si>
  <si>
    <t>B00000-09-00-0646</t>
  </si>
  <si>
    <t>Remote Slot 8 -</t>
  </si>
  <si>
    <t>B00000-09-00-0647</t>
  </si>
  <si>
    <t>Remote Slot 9 -</t>
  </si>
  <si>
    <t>B00000-09-00-0648</t>
  </si>
  <si>
    <t>Interconnect Panel Layout</t>
  </si>
  <si>
    <t>B00000-09-00-0649</t>
  </si>
  <si>
    <t>CRYOCON Termination &amp; SOE Detail</t>
  </si>
  <si>
    <t>B00000-09-00-0650</t>
  </si>
  <si>
    <t>EV Relays (Sht 1 &amp; 2)</t>
  </si>
  <si>
    <t>B00000-09-00-0651</t>
  </si>
  <si>
    <t>LVDT's</t>
  </si>
  <si>
    <t>B00000-09-00-0652</t>
  </si>
  <si>
    <t>EV &amp; LVDT Cables</t>
  </si>
  <si>
    <t>B00000-09-00-0653</t>
  </si>
  <si>
    <t>Keep Alive Timing Relay Wiring</t>
  </si>
  <si>
    <t>B00000-09-00-0654</t>
  </si>
  <si>
    <t>Magnet Power Supply Connections</t>
  </si>
  <si>
    <t>B00000-09-00-0655</t>
  </si>
  <si>
    <t>B00000-09-00-0656</t>
  </si>
  <si>
    <t>B00000-09-00-0657</t>
  </si>
  <si>
    <t>B00000-09-00-0658</t>
  </si>
  <si>
    <t>B00000-09-00-0659</t>
  </si>
  <si>
    <t>LHe &amp; LN2 Liquid Level/DP Wiring</t>
  </si>
  <si>
    <t>B00000-09-00-0660</t>
  </si>
  <si>
    <t>Mass Flow Measurement</t>
  </si>
  <si>
    <t>B00000-09-00-0661</t>
  </si>
  <si>
    <t>B00000-09-00-0662</t>
  </si>
  <si>
    <t>Force Washer Load Cells</t>
  </si>
  <si>
    <t>B00000-09-00-0663</t>
  </si>
  <si>
    <t>B00000-09-00-0664</t>
  </si>
  <si>
    <t>B00000-09-00-0665</t>
  </si>
  <si>
    <t>Solenoid Sensor Wiring Diagrams #1</t>
  </si>
  <si>
    <t>B00000-09-00-0666</t>
  </si>
  <si>
    <t>Solenoid Sensor Wiring Diagrams #2</t>
  </si>
  <si>
    <t>B00000-09-00-0667</t>
  </si>
  <si>
    <t>Solenoid Sensor Wiring Diagrams #3</t>
  </si>
  <si>
    <t>B00000-09-00-0668</t>
  </si>
  <si>
    <t>Solenoid Sensor Wiring Diagrams #4</t>
  </si>
  <si>
    <t>B00000-09-00-0669</t>
  </si>
  <si>
    <t>Solenoid Sensor Wiring Diagrams #5</t>
  </si>
  <si>
    <t>B00000-09-00-0670</t>
  </si>
  <si>
    <t>B00000-09-00-0671</t>
  </si>
  <si>
    <t>B00000-09-00-0672</t>
  </si>
  <si>
    <t>B00000-09-00-0673</t>
  </si>
  <si>
    <t>B00000-09-00-0674</t>
  </si>
  <si>
    <t>B00000-09-00-0675</t>
  </si>
  <si>
    <t>B00000-09-00-0676</t>
  </si>
  <si>
    <t>B00000-09-00-0677</t>
  </si>
  <si>
    <t>Spares Sensor Wiring Diagrams</t>
  </si>
  <si>
    <t>B00000-09-00-0678</t>
  </si>
  <si>
    <t>Chimney Wiring &amp; CRYOCONS</t>
  </si>
  <si>
    <t>B00000-09-00-0679</t>
  </si>
  <si>
    <t>VT Attenuator 24 VDC Power</t>
  </si>
  <si>
    <t>B00000-09-00-0680</t>
  </si>
  <si>
    <t>Voltage Tap System Diagram</t>
  </si>
  <si>
    <t>B00000-09-00-0681</t>
  </si>
  <si>
    <t>Voltage Tap Backpanel</t>
  </si>
  <si>
    <t>B00000-09-00-0682</t>
  </si>
  <si>
    <t>cRIO Sub-Chassis (Mechanical)</t>
  </si>
  <si>
    <t>B00000-09-00-0683</t>
  </si>
  <si>
    <t>VT Attenuator sub-chassis</t>
  </si>
  <si>
    <t>B00000-09-00-0684</t>
  </si>
  <si>
    <t>Voltage Tap Test Panel Assembly</t>
  </si>
  <si>
    <t>B00000-09-00-0685</t>
  </si>
  <si>
    <t>Voltage Tap Test Panel Mechanical</t>
  </si>
  <si>
    <t>B00000-09-00-0686</t>
  </si>
  <si>
    <t>Voltage Tap Test Panel Electrical</t>
  </si>
  <si>
    <t>B00000-09-00-0687</t>
  </si>
  <si>
    <t>Quench Detector Wiring</t>
  </si>
  <si>
    <t>B00000-09-00-0688</t>
  </si>
  <si>
    <t>cRIO RS-232 Wiring Detail</t>
  </si>
  <si>
    <t>B00000-09-00-0689</t>
  </si>
  <si>
    <t>cRIO 24VDC Wiring Drawing</t>
  </si>
  <si>
    <t>B00000-09-00-0690</t>
  </si>
  <si>
    <t>Resisitor Chassis Layout Mechanical</t>
  </si>
  <si>
    <t>B00000-09-00-0691</t>
  </si>
  <si>
    <t>Resisitor Chassis Connector Panel</t>
  </si>
  <si>
    <t>MACHINE SHOP</t>
  </si>
  <si>
    <t>B00000-09-00-0692</t>
  </si>
  <si>
    <t>B00000-09-00-0693</t>
  </si>
  <si>
    <t>B00000-09-00-0694</t>
  </si>
  <si>
    <t>Small Resistor Board (2)</t>
  </si>
  <si>
    <t>B00000-09-00-0695</t>
  </si>
  <si>
    <t>Large Resistor Board (2)</t>
  </si>
  <si>
    <t>B00000-09-00-0696</t>
  </si>
  <si>
    <t>B00000-09-00-0697</t>
  </si>
  <si>
    <t>B00000-09-00-0698</t>
  </si>
  <si>
    <t>B00000-09-00-0699</t>
  </si>
  <si>
    <t>ID</t>
  </si>
  <si>
    <t>Location</t>
  </si>
  <si>
    <t>Type</t>
  </si>
  <si>
    <t>4-20 mA IN</t>
  </si>
  <si>
    <t>Voltage IN</t>
  </si>
  <si>
    <t>Digital IN (Sinking)</t>
  </si>
  <si>
    <t>Digital IN (Sourcing)</t>
  </si>
  <si>
    <t>4-20 mA OUT</t>
  </si>
  <si>
    <t>Voltage OUT</t>
  </si>
  <si>
    <t>Relay OUT</t>
  </si>
  <si>
    <t>4-20mA OUT</t>
  </si>
  <si>
    <t>Cryocon/LakeShore (NBX)</t>
  </si>
  <si>
    <t>Serial Connection (NBX)</t>
  </si>
  <si>
    <t>Pressure Indicator</t>
  </si>
  <si>
    <t># of Cables</t>
  </si>
  <si>
    <t># wires</t>
  </si>
  <si>
    <t>Notes</t>
  </si>
  <si>
    <t>Signal Type</t>
  </si>
  <si>
    <t>INTERNAL Wiring Map Complete</t>
  </si>
  <si>
    <t>EXTERNAL Wiring Map Complete</t>
  </si>
  <si>
    <t>Cable Map (Definition) Complete</t>
  </si>
  <si>
    <t>Schematic Diagram Complete</t>
  </si>
  <si>
    <t>TEMPERATURE (CERNOX)</t>
  </si>
  <si>
    <t>TR8611</t>
  </si>
  <si>
    <t>Cooldown Helium Supply Temp</t>
  </si>
  <si>
    <t>Temperature (Cernox)</t>
  </si>
  <si>
    <t>+redundant</t>
  </si>
  <si>
    <t>Cryocon/Ethernet</t>
  </si>
  <si>
    <t>TR8622A</t>
  </si>
  <si>
    <t>Lead A Top</t>
  </si>
  <si>
    <t>TR8622B</t>
  </si>
  <si>
    <t>Lead B Top</t>
  </si>
  <si>
    <t>TR8624A</t>
  </si>
  <si>
    <t>Lead A Bottom</t>
  </si>
  <si>
    <t>TR8624B</t>
  </si>
  <si>
    <t>Lead B Bottom</t>
  </si>
  <si>
    <t>TR8670</t>
  </si>
  <si>
    <t>Lhe Tank Vent (pre-valve)</t>
  </si>
  <si>
    <t>TR8671</t>
  </si>
  <si>
    <t>Magnet Reservoir Return</t>
  </si>
  <si>
    <t>TR8672</t>
  </si>
  <si>
    <t>Shield Supply</t>
  </si>
  <si>
    <t>TR8673</t>
  </si>
  <si>
    <t>Shield Vent</t>
  </si>
  <si>
    <t>TR8674</t>
  </si>
  <si>
    <t>Lhe Tank Vent</t>
  </si>
  <si>
    <t>TEMPERATURE (PT100)</t>
  </si>
  <si>
    <t>TP8621A</t>
  </si>
  <si>
    <t>Lead A Warm End</t>
  </si>
  <si>
    <t>PT100</t>
  </si>
  <si>
    <t>TP8621B</t>
  </si>
  <si>
    <t>Lead B Warm End</t>
  </si>
  <si>
    <t>TP8675</t>
  </si>
  <si>
    <t>LHE Return Line Temp (outside can)</t>
  </si>
  <si>
    <t>TP8676A</t>
  </si>
  <si>
    <t>TP8676B</t>
  </si>
  <si>
    <t>TP8677</t>
  </si>
  <si>
    <t>LHE Return Line (after pumps)</t>
  </si>
  <si>
    <t>PRESSURE</t>
  </si>
  <si>
    <t>PT8620</t>
  </si>
  <si>
    <t>Lead Reservoir Pressure</t>
  </si>
  <si>
    <t>Pressure</t>
  </si>
  <si>
    <t>4-20 mA</t>
  </si>
  <si>
    <t>PT8670</t>
  </si>
  <si>
    <t>Magnet Reservoir Pressure</t>
  </si>
  <si>
    <t>PT8675A</t>
  </si>
  <si>
    <t>LHE Return Line Press</t>
  </si>
  <si>
    <t>PT8675B</t>
  </si>
  <si>
    <t>LHE Return Line Press Sub-ATM</t>
  </si>
  <si>
    <t>PT8677</t>
  </si>
  <si>
    <t>Inlet to guard vacuum</t>
  </si>
  <si>
    <t>LL8620DP</t>
  </si>
  <si>
    <t>Lead Reservoir dP LL</t>
  </si>
  <si>
    <t>dP</t>
  </si>
  <si>
    <t>LL8670DP</t>
  </si>
  <si>
    <t>Magnet Reservoir dP LL</t>
  </si>
  <si>
    <t>TC8600</t>
  </si>
  <si>
    <t>Vacuum</t>
  </si>
  <si>
    <t>Vacuum TC</t>
  </si>
  <si>
    <t>LIQUID LEVEL</t>
  </si>
  <si>
    <t>LL8620SC</t>
  </si>
  <si>
    <t>Lead Reservoir LL</t>
  </si>
  <si>
    <t>Superconducting Probe</t>
  </si>
  <si>
    <t>0-10V</t>
  </si>
  <si>
    <t>LL8670SC</t>
  </si>
  <si>
    <t>Magnet Reservoir LL</t>
  </si>
  <si>
    <t>VALVES</t>
  </si>
  <si>
    <t>Added</t>
  </si>
  <si>
    <t>EV8611CD</t>
  </si>
  <si>
    <t>Cooldown Bottom Fill</t>
  </si>
  <si>
    <t>EV</t>
  </si>
  <si>
    <t>2 x relay out</t>
  </si>
  <si>
    <t>24 VDC</t>
  </si>
  <si>
    <t>EV8670BY</t>
  </si>
  <si>
    <t>Lhe Return Valve</t>
  </si>
  <si>
    <t>EV8611JT</t>
  </si>
  <si>
    <t>Top Fill</t>
  </si>
  <si>
    <t>EV8612</t>
  </si>
  <si>
    <t>Bottom Fill</t>
  </si>
  <si>
    <t>EV8611CD_LVDT</t>
  </si>
  <si>
    <t>LVDT analog in</t>
  </si>
  <si>
    <t>EV8670BY_LVDT</t>
  </si>
  <si>
    <t>EV8611JT_LVDT</t>
  </si>
  <si>
    <t>EV8612_LVDT</t>
  </si>
  <si>
    <t>PV8674</t>
  </si>
  <si>
    <t>Warm Return Valve</t>
  </si>
  <si>
    <t>PV</t>
  </si>
  <si>
    <t>Pnumatic Sealed Bellows</t>
  </si>
  <si>
    <t>SV8622</t>
  </si>
  <si>
    <t>Lead Flow Vent to Atmosphere</t>
  </si>
  <si>
    <t>Solenoid</t>
  </si>
  <si>
    <t>SV8678CR</t>
  </si>
  <si>
    <t>SV8678DV</t>
  </si>
  <si>
    <t>Warm Return Vent to Atmosphere</t>
  </si>
  <si>
    <t>FI/EV 8621A</t>
  </si>
  <si>
    <t>Lead A Flow Control</t>
  </si>
  <si>
    <t>Analog in/out</t>
  </si>
  <si>
    <t>FI/EV 8621B</t>
  </si>
  <si>
    <t>Lead B Flow Control</t>
  </si>
  <si>
    <t>PV8600</t>
  </si>
  <si>
    <t>Vacuum Gate Valve</t>
  </si>
  <si>
    <t>Solenoid Valve</t>
  </si>
  <si>
    <t>Digital  input</t>
  </si>
  <si>
    <t>0-24 V</t>
  </si>
  <si>
    <t>SV8675BY</t>
  </si>
  <si>
    <t>Return Flow to Quench header</t>
  </si>
  <si>
    <t>HEATER</t>
  </si>
  <si>
    <t>HT8621A</t>
  </si>
  <si>
    <t>Lead A flag heater</t>
  </si>
  <si>
    <t>Heater</t>
  </si>
  <si>
    <t>HT8621B</t>
  </si>
  <si>
    <t>Lead B flag heater</t>
  </si>
  <si>
    <t>HTR8620</t>
  </si>
  <si>
    <t>Lead Reservoir (2 x 20 W)</t>
  </si>
  <si>
    <t>Relay Out, Analogs Out, Digital IN</t>
  </si>
  <si>
    <t>HTR8672</t>
  </si>
  <si>
    <t>Mag Reservoir Return (3 x 20 W)</t>
  </si>
  <si>
    <t>PRESSURE INDICATOR</t>
  </si>
  <si>
    <t>PIXXXXX</t>
  </si>
  <si>
    <t>Relief Valve Vacuum</t>
  </si>
  <si>
    <t>????</t>
  </si>
  <si>
    <t>See zone G4 near guard vac</t>
  </si>
  <si>
    <t>SYSTEM HEALTH</t>
  </si>
  <si>
    <t>24 VDC OK</t>
  </si>
  <si>
    <t>Digital</t>
  </si>
  <si>
    <t>internal wiring</t>
  </si>
  <si>
    <t>Discrete IN</t>
  </si>
  <si>
    <t>UPS Low Power</t>
  </si>
  <si>
    <t>UPS on Battery</t>
  </si>
  <si>
    <t>Vacuum pump 1 speed</t>
  </si>
  <si>
    <t>Analog</t>
  </si>
  <si>
    <t>Vacuum pump 2 speed</t>
  </si>
  <si>
    <t>Vacuum pump 1 ON</t>
  </si>
  <si>
    <t>Vacuum pump 2 ON</t>
  </si>
  <si>
    <t>Magnet Monitoring/Control</t>
  </si>
  <si>
    <t>Fast Dump</t>
  </si>
  <si>
    <t>Slow Dump</t>
  </si>
  <si>
    <t>Power Supply Communications</t>
  </si>
  <si>
    <t>Quench Detector Status</t>
  </si>
  <si>
    <t>Quench Detector Reset</t>
  </si>
  <si>
    <t>Power Supply Resets</t>
  </si>
  <si>
    <t>Watchdog/Keep Alive + Reset</t>
  </si>
  <si>
    <t>Power Supply Status</t>
  </si>
  <si>
    <t>VFD's</t>
  </si>
  <si>
    <t>MP8676A</t>
  </si>
  <si>
    <t>Helium vacuum pallet</t>
  </si>
  <si>
    <t>Mix</t>
  </si>
  <si>
    <t>Guess?</t>
  </si>
  <si>
    <t>Mixed</t>
  </si>
  <si>
    <t>MP8676B</t>
  </si>
  <si>
    <t>Vacuun Signals</t>
  </si>
  <si>
    <t>CG8606</t>
  </si>
  <si>
    <t>Mid level SST Vaccum gauge</t>
  </si>
  <si>
    <t>Analog Input</t>
  </si>
  <si>
    <t>0 -10V</t>
  </si>
  <si>
    <t>CG8600TB</t>
  </si>
  <si>
    <t>Extension on Turbo pump side</t>
  </si>
  <si>
    <t>TB8600 (TURBO)</t>
  </si>
  <si>
    <t>Speed Turbo Pump Vaccum at SST</t>
  </si>
  <si>
    <t>TOTALS</t>
  </si>
  <si>
    <t>IO Required</t>
  </si>
  <si>
    <t>Analog IN Channels (current)</t>
  </si>
  <si>
    <t>Analog IN Channels (voltage)</t>
  </si>
  <si>
    <t>Analog OUT Channels</t>
  </si>
  <si>
    <t>Relay OUT Channels</t>
  </si>
  <si>
    <t>Digital IN Channels (Sink)</t>
  </si>
  <si>
    <t>Digital IN Channels (Source)</t>
  </si>
  <si>
    <t>Cryocon/LakeShore</t>
  </si>
  <si>
    <t>Enet NBX</t>
  </si>
  <si>
    <t>Enet RS232</t>
  </si>
  <si>
    <t>PLC Equip Required</t>
  </si>
  <si>
    <t>Spare Channels</t>
  </si>
  <si>
    <t>Analog Output</t>
  </si>
  <si>
    <t>TBNH</t>
  </si>
  <si>
    <t>Analog Input  (current in)</t>
  </si>
  <si>
    <t>TBCH</t>
  </si>
  <si>
    <t>Analog Input  (voltage in)</t>
  </si>
  <si>
    <t>Relay Output</t>
  </si>
  <si>
    <t>Digital Input (Sinking)</t>
  </si>
  <si>
    <t>Digital Input (Sourcing)</t>
  </si>
  <si>
    <t>SOE Module</t>
  </si>
  <si>
    <t>L73 Processor</t>
  </si>
  <si>
    <t>Ethernet Module</t>
  </si>
  <si>
    <t>**this becomes 2 w/ remote chassis</t>
  </si>
  <si>
    <t>EWEB Module</t>
  </si>
  <si>
    <t>Total Modules</t>
  </si>
  <si>
    <t>PLC chassis  (10 slot)</t>
  </si>
  <si>
    <t>PLC Power Supply</t>
  </si>
  <si>
    <t>Slot Filler</t>
  </si>
  <si>
    <t>SOLENOID</t>
  </si>
  <si>
    <t>Summary</t>
  </si>
  <si>
    <t>Rack Hardware &amp; Infrastructure</t>
  </si>
  <si>
    <t>PLC Hardware</t>
  </si>
  <si>
    <t>Valve Control/Readback</t>
  </si>
  <si>
    <t>Temperature Monitoring</t>
  </si>
  <si>
    <t>Liquid Level</t>
  </si>
  <si>
    <t>Ethernet Communications</t>
  </si>
  <si>
    <t>Local HMI</t>
  </si>
  <si>
    <t>Rack Infrastructure</t>
  </si>
  <si>
    <t>External Cables</t>
  </si>
  <si>
    <t>Heater Control</t>
  </si>
  <si>
    <t>PLC Communications</t>
  </si>
  <si>
    <t>Total Solenoid SLOW Controls Hardware</t>
  </si>
  <si>
    <t>No.</t>
  </si>
  <si>
    <t>Item</t>
  </si>
  <si>
    <t>Mfg</t>
  </si>
  <si>
    <t>PN</t>
  </si>
  <si>
    <t>Qty</t>
  </si>
  <si>
    <t>Vendor</t>
  </si>
  <si>
    <t>Quote Unit Price</t>
  </si>
  <si>
    <t>Total Est. Price</t>
  </si>
  <si>
    <t>Date Ordered</t>
  </si>
  <si>
    <t>Date Expected</t>
  </si>
  <si>
    <t>PR#</t>
  </si>
  <si>
    <t>Total Acutal Price</t>
  </si>
  <si>
    <t>10-Slot Chassis</t>
  </si>
  <si>
    <t>Allen Bradley</t>
  </si>
  <si>
    <t>1756-A10</t>
  </si>
  <si>
    <t>EECO</t>
  </si>
  <si>
    <t>Power Supply</t>
  </si>
  <si>
    <t>1756-PA72</t>
  </si>
  <si>
    <t>PLC</t>
  </si>
  <si>
    <t>1756-L72</t>
  </si>
  <si>
    <t>1756-EN2T</t>
  </si>
  <si>
    <t>Ethernet Gateway</t>
  </si>
  <si>
    <t>1756-EWEB</t>
  </si>
  <si>
    <t>May not be necessary</t>
  </si>
  <si>
    <t>Digital Relay Output Module (16 Ch)</t>
  </si>
  <si>
    <t>1756-OW16I</t>
  </si>
  <si>
    <t>Analog Input Module  (16 Ch.)</t>
  </si>
  <si>
    <t>1756-IF16</t>
  </si>
  <si>
    <t>Digital Input Module, 24 VDC Sink</t>
  </si>
  <si>
    <t>1756-IB32</t>
  </si>
  <si>
    <t>Estimated Price</t>
  </si>
  <si>
    <t>Digital Input Module, 24 VDC Source</t>
  </si>
  <si>
    <t>1756-IV32</t>
  </si>
  <si>
    <t>Sequence of Events Module</t>
  </si>
  <si>
    <t>1756-IB16ISOE</t>
  </si>
  <si>
    <t>Analog Output Module (8 ch)</t>
  </si>
  <si>
    <t>1756-OF8</t>
  </si>
  <si>
    <t>Module Terminal Block (16 ch)</t>
  </si>
  <si>
    <t>1756-TBCH</t>
  </si>
  <si>
    <t>Module Terminal Block (8 ch)</t>
  </si>
  <si>
    <t>1756-TBNH</t>
  </si>
  <si>
    <t>1756-N2</t>
  </si>
  <si>
    <t>PLC SUBTOTAL</t>
  </si>
  <si>
    <t>Valve Actuation</t>
  </si>
  <si>
    <t>LVDT Excitation/Readback</t>
  </si>
  <si>
    <t>Macro Sensors</t>
  </si>
  <si>
    <t>LVC-2500</t>
  </si>
  <si>
    <t>x</t>
  </si>
  <si>
    <t>Relay</t>
  </si>
  <si>
    <t>Finder</t>
  </si>
  <si>
    <t>44.62.7.024.4000</t>
  </si>
  <si>
    <t>Price guess</t>
  </si>
  <si>
    <t>Relay Base</t>
  </si>
  <si>
    <t>Relay Diode</t>
  </si>
  <si>
    <t>Mass Flow Controller Head Unit</t>
  </si>
  <si>
    <t>Teledyne Hastings</t>
  </si>
  <si>
    <t>Power400</t>
  </si>
  <si>
    <t>Mass Flow Controller</t>
  </si>
  <si>
    <t>VALVE SUBTOTAL</t>
  </si>
  <si>
    <t>TCP to Ethernet/IP</t>
  </si>
  <si>
    <t>Real Time Automation</t>
  </si>
  <si>
    <t>490-NBX</t>
  </si>
  <si>
    <t>Could also be 460ETCTCP (does parsing), same price</t>
  </si>
  <si>
    <t>CryoCon Temperature Monitor (8 ch)</t>
  </si>
  <si>
    <t>CryoCon</t>
  </si>
  <si>
    <t>18C</t>
  </si>
  <si>
    <t>CryoCon Panel Mount Kit</t>
  </si>
  <si>
    <t>3014-020</t>
  </si>
  <si>
    <t>TEMPERATURE SUBTOTAL</t>
  </si>
  <si>
    <t>AMI Liquid Level Monitor</t>
  </si>
  <si>
    <t>AMI</t>
  </si>
  <si>
    <t>AMI Liquid Level Probe</t>
  </si>
  <si>
    <t>LIQUID LEVEL SUBTOTAL</t>
  </si>
  <si>
    <t>Ethernet Switch</t>
  </si>
  <si>
    <t>Cisco</t>
  </si>
  <si>
    <t>Based on Hall D's Ethernet Switch</t>
  </si>
  <si>
    <t>ETHERNET SUBTOTAL</t>
  </si>
  <si>
    <t>10" Touch Panel (Local Control Panel)</t>
  </si>
  <si>
    <t>Automation Direct</t>
  </si>
  <si>
    <t>EA9-T10CL</t>
  </si>
  <si>
    <t>HMI SUBTOTAL</t>
  </si>
  <si>
    <t>Rack</t>
  </si>
  <si>
    <t>-</t>
  </si>
  <si>
    <t>N/A</t>
  </si>
  <si>
    <t>Hall B</t>
  </si>
  <si>
    <t>Already on hand</t>
  </si>
  <si>
    <t>Back Panel</t>
  </si>
  <si>
    <t>24 VDC Power Supply</t>
  </si>
  <si>
    <t>RHINO</t>
  </si>
  <si>
    <t>PSM24-360S</t>
  </si>
  <si>
    <t>24VDC Redundancy Module</t>
  </si>
  <si>
    <t>PSM24-REM360S</t>
  </si>
  <si>
    <t>15 Amp Circuit Breaker</t>
  </si>
  <si>
    <t>1492-CB1G150</t>
  </si>
  <si>
    <t>5 Amp Circuit Breaker</t>
  </si>
  <si>
    <t>1492-CB1G050</t>
  </si>
  <si>
    <t>2 Amp Circuit Breaker</t>
  </si>
  <si>
    <t>1489-M1C020</t>
  </si>
  <si>
    <t>Terminal block single level</t>
  </si>
  <si>
    <t>1492-J3</t>
  </si>
  <si>
    <t>Grounding Block</t>
  </si>
  <si>
    <t>1492-JG3</t>
  </si>
  <si>
    <t>End Barrier for J3</t>
  </si>
  <si>
    <t>1492-EBJ3</t>
  </si>
  <si>
    <t>End Anchor for J3</t>
  </si>
  <si>
    <t>1492-EAHJ35</t>
  </si>
  <si>
    <t>Terminal group marker</t>
  </si>
  <si>
    <t>1492-G35</t>
  </si>
  <si>
    <t>10 Screw Center Jumper</t>
  </si>
  <si>
    <t>1492-CJJ5-10</t>
  </si>
  <si>
    <t>price guess</t>
  </si>
  <si>
    <t>Terminal block 3 level</t>
  </si>
  <si>
    <t>1492-WTF3</t>
  </si>
  <si>
    <t>End Barrier for WTF3</t>
  </si>
  <si>
    <t>1492-EBTF3</t>
  </si>
  <si>
    <t>End Anchor for WTF3</t>
  </si>
  <si>
    <t>1492-EAJ35</t>
  </si>
  <si>
    <t>3 level + ground</t>
  </si>
  <si>
    <t>1492-JT3M</t>
  </si>
  <si>
    <t>End Barrier for JT3M</t>
  </si>
  <si>
    <t>1492-EBJ3TM</t>
  </si>
  <si>
    <t>Jumpers, 20 pole Red</t>
  </si>
  <si>
    <t>1492-SJT5-20-R</t>
  </si>
  <si>
    <t>Jumpers, 20 pole Blue</t>
  </si>
  <si>
    <t>1492-SJT5-20-B</t>
  </si>
  <si>
    <t>DIN Rail</t>
  </si>
  <si>
    <t>199-DR1</t>
  </si>
  <si>
    <t>Wire Duct</t>
  </si>
  <si>
    <t>Panduit</t>
  </si>
  <si>
    <t>2X4LG6, C2X4LG6</t>
  </si>
  <si>
    <t>VAROIUS</t>
  </si>
  <si>
    <t>UPS</t>
  </si>
  <si>
    <t>APC</t>
  </si>
  <si>
    <t>SMX2000RMLV2U</t>
  </si>
  <si>
    <t>Newegg</t>
  </si>
  <si>
    <t>Relay Smartcard for UPS</t>
  </si>
  <si>
    <t>AP9613</t>
  </si>
  <si>
    <t>TigerDirect</t>
  </si>
  <si>
    <t>Vertical Power Strip</t>
  </si>
  <si>
    <t>Hammond</t>
  </si>
  <si>
    <t>1587T10A1</t>
  </si>
  <si>
    <t>Allied Electronics</t>
  </si>
  <si>
    <t>Hookup Wire</t>
  </si>
  <si>
    <t>800' @ $1/foot..</t>
  </si>
  <si>
    <t>Timer Relay (for watchdog)</t>
  </si>
  <si>
    <t>Tyco</t>
  </si>
  <si>
    <t>CNT-35-96</t>
  </si>
  <si>
    <t>Control Relay 3PDT</t>
  </si>
  <si>
    <t>700HA33Z24</t>
  </si>
  <si>
    <t>Relay for SOE (relay + base)</t>
  </si>
  <si>
    <t>INFRASTRUCTURE SUBTOTAL</t>
  </si>
  <si>
    <t>External Cables (Between Racks &amp; Can)</t>
  </si>
  <si>
    <t>Generic Cables</t>
  </si>
  <si>
    <t>Estimated price per cable (if build by contractor)</t>
  </si>
  <si>
    <t>EXTERNAL CABLING SUBTOTAL</t>
  </si>
  <si>
    <t>Heater Control Box</t>
  </si>
  <si>
    <t>Enclosure</t>
  </si>
  <si>
    <t>Hoffman?</t>
  </si>
  <si>
    <t>Backpanel</t>
  </si>
  <si>
    <t>Solid State Relay</t>
  </si>
  <si>
    <t>Interposing Relay + Base</t>
  </si>
  <si>
    <t>Same as EV's</t>
  </si>
  <si>
    <t>Din Rail</t>
  </si>
  <si>
    <t>60' @ $1/foot…</t>
  </si>
  <si>
    <t>Heaters (Immersion)</t>
  </si>
  <si>
    <t>Chromalox</t>
  </si>
  <si>
    <t>Feedthrough</t>
  </si>
  <si>
    <t>Kurt J Lesker</t>
  </si>
  <si>
    <t>Vacuum Connector</t>
  </si>
  <si>
    <t>Air Side Connector</t>
  </si>
  <si>
    <t>LHe Reservoir Heaters</t>
  </si>
  <si>
    <t>AMTEK</t>
  </si>
  <si>
    <t>DLM60-10M13M51A</t>
  </si>
  <si>
    <t>Rack Mount Hardware kit</t>
  </si>
  <si>
    <t>DLMRK</t>
  </si>
  <si>
    <t>HEATER CONTROLS SUBTOTAL</t>
  </si>
  <si>
    <t>RS232 to Ethernet/IP</t>
  </si>
  <si>
    <t>435-NBX</t>
  </si>
  <si>
    <t>PLC COMMUNICATIONS SUBTOTAL</t>
  </si>
  <si>
    <t>Analog Input (Current)</t>
  </si>
  <si>
    <t>Analog Input (Voltage)</t>
  </si>
  <si>
    <t>Digital Output - Relay</t>
  </si>
  <si>
    <t>Digital Input - Sinking</t>
  </si>
  <si>
    <t>Digital Input - Sourcing</t>
  </si>
  <si>
    <t>Digital Input - SOE</t>
  </si>
  <si>
    <t>24 VDC (10 circuit)</t>
  </si>
  <si>
    <t>1492-EBJT3M</t>
  </si>
  <si>
    <t>1492-GM35</t>
  </si>
  <si>
    <t>1492-JD3</t>
  </si>
  <si>
    <t>1492-EBJD3</t>
  </si>
  <si>
    <t>HALL B SOLENOID</t>
  </si>
  <si>
    <t>PLC (processor)</t>
  </si>
  <si>
    <t>LOCAL PLC 0:   I / O CHANNEL LOCATIONS</t>
  </si>
  <si>
    <t>Communication</t>
  </si>
  <si>
    <t>NOT USED</t>
  </si>
  <si>
    <t>Chassis 0:</t>
  </si>
  <si>
    <t>Slot 0</t>
  </si>
  <si>
    <t>PLC Channels</t>
  </si>
  <si>
    <t>Slot 1</t>
  </si>
  <si>
    <t>Slot 2</t>
  </si>
  <si>
    <t>Slot 3</t>
  </si>
  <si>
    <t>Slot 4</t>
  </si>
  <si>
    <t>Slot 5</t>
  </si>
  <si>
    <t>Slot 6</t>
  </si>
  <si>
    <t>Slot 7</t>
  </si>
  <si>
    <t>Slot 8</t>
  </si>
  <si>
    <t>Slot 9</t>
  </si>
  <si>
    <t>UNDIFINED</t>
  </si>
  <si>
    <t>LOCAL</t>
  </si>
  <si>
    <t>SLOT FILLER</t>
  </si>
  <si>
    <t>Bit/Channel 00</t>
  </si>
  <si>
    <t>FV8621A_OUT</t>
  </si>
  <si>
    <t>PT8620   4K He          LEAD RESERVOIR</t>
  </si>
  <si>
    <t>HTR8620     CURRENT_IN</t>
  </si>
  <si>
    <t>TC8600 VAC      THERMOCOUPLE</t>
  </si>
  <si>
    <t>REMOVED</t>
  </si>
  <si>
    <t>Bit/Channel 01</t>
  </si>
  <si>
    <t>FV8621B_OUT</t>
  </si>
  <si>
    <t>PT8670  4K He          MAGNET RESVR.</t>
  </si>
  <si>
    <t>HTR8620  VOLTAGE_IN</t>
  </si>
  <si>
    <t>LL8620SC                      LHe LEVEL</t>
  </si>
  <si>
    <t>ADDED</t>
  </si>
  <si>
    <t>Bit/Channel 02</t>
  </si>
  <si>
    <t>HTR8620         CURRENT_OUT</t>
  </si>
  <si>
    <t>HTR8672       CURRENT_IN</t>
  </si>
  <si>
    <t>LL8670SC                LHe LEVEL</t>
  </si>
  <si>
    <t>Bit/Channel 03</t>
  </si>
  <si>
    <t>HTR8620       VOLTAGE_OUT</t>
  </si>
  <si>
    <t>HTR8672          VOLTAGE_IN</t>
  </si>
  <si>
    <t>Bit/Channel 04</t>
  </si>
  <si>
    <t>HTR8672         CURRENT_OUT</t>
  </si>
  <si>
    <t>PT8677                 GUARD INLET</t>
  </si>
  <si>
    <t>Bit/Channel 05</t>
  </si>
  <si>
    <t>HTR8672       VOLTAGE_OUT</t>
  </si>
  <si>
    <t>LL8620DP Lhe           LEAD RESVR. DP</t>
  </si>
  <si>
    <t>Bit/Channel 06</t>
  </si>
  <si>
    <t>HALL SENSOR      CURRENT_OUT</t>
  </si>
  <si>
    <t>LL8670DP Lhe              MAG. RESVR. DP</t>
  </si>
  <si>
    <t>Bit/Channel 07</t>
  </si>
  <si>
    <t>PT86XX                   SPARE</t>
  </si>
  <si>
    <t>Bit/Channel 08</t>
  </si>
  <si>
    <t>Bit/Channel 09</t>
  </si>
  <si>
    <t>Bit/Channel 10</t>
  </si>
  <si>
    <t>FI8621A LEAD A         FLOW_CONTROL</t>
  </si>
  <si>
    <t>Bit/Channel 11</t>
  </si>
  <si>
    <t>FI8621B LEAD B         FLOW_CONTROL</t>
  </si>
  <si>
    <t>Bit/Channel 12</t>
  </si>
  <si>
    <t>EV8611CD                _LVDT</t>
  </si>
  <si>
    <t>Bit/Channel 13</t>
  </si>
  <si>
    <t>EV8670BY                 _LVDT</t>
  </si>
  <si>
    <t>Bit/Channel 14</t>
  </si>
  <si>
    <t>EV8611JT                 _LVDT</t>
  </si>
  <si>
    <t>Bit/Channel 15</t>
  </si>
  <si>
    <t>EV8612                    _LVDT</t>
  </si>
  <si>
    <t>DWG No.                        -0623 Rev -</t>
  </si>
  <si>
    <t>DWG No.                        -0624 Rev -</t>
  </si>
  <si>
    <t>DWG No.                                                -0626 Rev -</t>
  </si>
  <si>
    <t>DWG No.                                    -0627 Rev -</t>
  </si>
  <si>
    <t>DWG No.                              -0628 Rev -</t>
  </si>
  <si>
    <t>SOLENOID REMOTE PLC 1:   I / O CHANNEL LOCATIONS</t>
  </si>
  <si>
    <t>Chassis 1:</t>
  </si>
  <si>
    <t>1756EN2T</t>
  </si>
  <si>
    <t>EV8611CD_OPEN</t>
  </si>
  <si>
    <t>KEEP_ALIVE_RESET</t>
  </si>
  <si>
    <t>SV8622_OPEN</t>
  </si>
  <si>
    <t>HTR8620                     _READBACK</t>
  </si>
  <si>
    <t>QD1_CH1_L1</t>
  </si>
  <si>
    <t>QD3_CH1_L1</t>
  </si>
  <si>
    <t>LEAD         TEMPERATURE</t>
  </si>
  <si>
    <t>EV8611CD_CLOSE</t>
  </si>
  <si>
    <t>SV8678CR_OPEN</t>
  </si>
  <si>
    <t>HTR8672                     _READBACK</t>
  </si>
  <si>
    <t>QD1_CH1_U1</t>
  </si>
  <si>
    <t>QD3_CH1_U1</t>
  </si>
  <si>
    <t>Lhe LIQUID            LEVEL_8620SC</t>
  </si>
  <si>
    <t>EV8670BY_OPEN</t>
  </si>
  <si>
    <t>SV8678DV_OPEN</t>
  </si>
  <si>
    <t>24VDC_BAD   _LOCAL</t>
  </si>
  <si>
    <t>QD1_CH2_L2</t>
  </si>
  <si>
    <t>QD3_CH2_L2</t>
  </si>
  <si>
    <t>Lhe LIQUID           LEVEL_8670SC</t>
  </si>
  <si>
    <t>EV8670BY_CLOSE</t>
  </si>
  <si>
    <t>UPS_LOW</t>
  </si>
  <si>
    <t>QD1_CH2_U2</t>
  </si>
  <si>
    <t>QD3_CH2_U2</t>
  </si>
  <si>
    <t>CRYOCONS            RELAY 1</t>
  </si>
  <si>
    <t>EV8611JT_OPEN</t>
  </si>
  <si>
    <t>UPS_ON_BATT</t>
  </si>
  <si>
    <t>QD1_CH3_L3</t>
  </si>
  <si>
    <t>QD3_CH3_L3</t>
  </si>
  <si>
    <t>CRYOCONS            RELAY 2</t>
  </si>
  <si>
    <t>EV8611JT_CLOSE</t>
  </si>
  <si>
    <t>24VDC_BAD    _REMOTE</t>
  </si>
  <si>
    <t>QD1_CH3_U3</t>
  </si>
  <si>
    <t>QD3_CH3_U3</t>
  </si>
  <si>
    <t>EV8612_OPEN</t>
  </si>
  <si>
    <t>QD1_CH4_L4</t>
  </si>
  <si>
    <t>QD3_CH4_L4</t>
  </si>
  <si>
    <t>PLC_FAST_DUMP</t>
  </si>
  <si>
    <t>EV8612_CLOSE</t>
  </si>
  <si>
    <t>QD1_CH4_U4</t>
  </si>
  <si>
    <t>QD3_CH4_U4</t>
  </si>
  <si>
    <t>VACUUM SUM      INTERLOCK</t>
  </si>
  <si>
    <t>WATCHDOG</t>
  </si>
  <si>
    <t>H. S. CURRENT SOURCE POLARITY</t>
  </si>
  <si>
    <t>VT_CABLE_       INTLCK</t>
  </si>
  <si>
    <t>PSU_480V_ON</t>
  </si>
  <si>
    <t>SYSTEM_CABLE       _INTERLOCK</t>
  </si>
  <si>
    <t>PLC_FAST_DUMP         _BACKUP</t>
  </si>
  <si>
    <t>PSU_MAIN              _POWER</t>
  </si>
  <si>
    <t>FAST QD1                _INTERLOCK</t>
  </si>
  <si>
    <t>PLC_SLOW_DUMP</t>
  </si>
  <si>
    <t>PSU_SUM               _INTERLOCKS</t>
  </si>
  <si>
    <t>FAST QD2                _INTERLOCK</t>
  </si>
  <si>
    <t>KEEP_ALIVE                  _CONTROL</t>
  </si>
  <si>
    <t>PSU_READY</t>
  </si>
  <si>
    <t>FAST QD3               _INTERLOCK</t>
  </si>
  <si>
    <t>MPS_CPU_RESET</t>
  </si>
  <si>
    <t>PV8600_OPEN</t>
  </si>
  <si>
    <t>DUMP_SWITCH          _STATUS</t>
  </si>
  <si>
    <t>FAST QD4              _INTERLOCK</t>
  </si>
  <si>
    <t>Bit/Channel 16</t>
  </si>
  <si>
    <t>QD2_CH1_L1</t>
  </si>
  <si>
    <t>QD4_CH1_L1</t>
  </si>
  <si>
    <t>Bit/Channel 17</t>
  </si>
  <si>
    <t>QD2_CH1_U1</t>
  </si>
  <si>
    <t>QD4_CH1_U1</t>
  </si>
  <si>
    <t>Bit/Channel 18</t>
  </si>
  <si>
    <t>QD2_CH2_L2</t>
  </si>
  <si>
    <t>QD4_CH2_L2</t>
  </si>
  <si>
    <t>Bit/Channel 19</t>
  </si>
  <si>
    <t>QD2_CH2_U2</t>
  </si>
  <si>
    <t>QD4_CH2_U2</t>
  </si>
  <si>
    <t>Bit/Channel 20</t>
  </si>
  <si>
    <t>QD2_CH3_L3</t>
  </si>
  <si>
    <t>QD4_CH3_L3</t>
  </si>
  <si>
    <t>Bit/Channel 21</t>
  </si>
  <si>
    <t>QD2_CH3_U3</t>
  </si>
  <si>
    <t>QD4_CH3_U3</t>
  </si>
  <si>
    <t>Bit/Channel 22</t>
  </si>
  <si>
    <t>QD2_CH4_L4</t>
  </si>
  <si>
    <t>QD4_CH4_L4</t>
  </si>
  <si>
    <t>Bit/Channel 23</t>
  </si>
  <si>
    <t>QD2_CH4_U4</t>
  </si>
  <si>
    <t>QD4_CH4_U4</t>
  </si>
  <si>
    <t>Bit/Channel 24</t>
  </si>
  <si>
    <t>Bit/Channel 25</t>
  </si>
  <si>
    <t>Bit/Channel 26</t>
  </si>
  <si>
    <t>Bit/Channel 27</t>
  </si>
  <si>
    <t>Bit/Channel 28</t>
  </si>
  <si>
    <t>Bit/Channel 29</t>
  </si>
  <si>
    <t>Bit/Channel 30</t>
  </si>
  <si>
    <t>Bit/Channel 31</t>
  </si>
  <si>
    <t>DWG No.                        -0638 Rev -</t>
  </si>
  <si>
    <t>DWG No.                                -0639 Rev -</t>
  </si>
  <si>
    <t>DWG No.                                -0640 Rev -</t>
  </si>
  <si>
    <t>DWG No.                                -0641 Rev -</t>
  </si>
  <si>
    <t>DWG No.                                                -0642 Rev -</t>
  </si>
  <si>
    <t>DWG No.                                    -0643 Rev -</t>
  </si>
  <si>
    <t>DWG No.                                    -0645 Rev -</t>
  </si>
  <si>
    <t>Solenoid Chassis Layout -- view is looking at the back of the chassis</t>
  </si>
  <si>
    <t>CHASSIS 1</t>
  </si>
  <si>
    <t>TR</t>
  </si>
  <si>
    <t>PT</t>
  </si>
  <si>
    <t>LC</t>
  </si>
  <si>
    <t>J1</t>
  </si>
  <si>
    <t>J5</t>
  </si>
  <si>
    <t>J9</t>
  </si>
  <si>
    <t>J13</t>
  </si>
  <si>
    <t>J17</t>
  </si>
  <si>
    <t>J21</t>
  </si>
  <si>
    <t>J25</t>
  </si>
  <si>
    <t>Spares Chassis 1</t>
  </si>
  <si>
    <t>J2</t>
  </si>
  <si>
    <t>J6</t>
  </si>
  <si>
    <t>J10</t>
  </si>
  <si>
    <t>J14</t>
  </si>
  <si>
    <t>J18</t>
  </si>
  <si>
    <t>J22</t>
  </si>
  <si>
    <t>J26</t>
  </si>
  <si>
    <t>J3</t>
  </si>
  <si>
    <t>J7</t>
  </si>
  <si>
    <t>J11</t>
  </si>
  <si>
    <t>J15</t>
  </si>
  <si>
    <t>J19</t>
  </si>
  <si>
    <t>J23</t>
  </si>
  <si>
    <t>J27</t>
  </si>
  <si>
    <t>J4</t>
  </si>
  <si>
    <t>J8</t>
  </si>
  <si>
    <t>J12</t>
  </si>
  <si>
    <t>J16</t>
  </si>
  <si>
    <t>J20</t>
  </si>
  <si>
    <t>J24</t>
  </si>
  <si>
    <t>J28</t>
  </si>
  <si>
    <t>CHASSIS 2</t>
  </si>
  <si>
    <t>HS</t>
  </si>
  <si>
    <t>Spares Chassis2</t>
  </si>
  <si>
    <t>Each connector has 2 channels (A, B) - cryocon pinout</t>
  </si>
  <si>
    <t>LC channel can also be HS channel.  Excitation is the same</t>
  </si>
  <si>
    <t>PLC Arrays</t>
  </si>
  <si>
    <t>CHANGE THIS DATA TO ADJUST THE DEFAULT VALUES FOR THE SENSOR TYPES!</t>
  </si>
  <si>
    <t>Name</t>
  </si>
  <si>
    <t>Size*</t>
  </si>
  <si>
    <t>*element 0 of each array is a counter --</t>
  </si>
  <si>
    <t>Excitation</t>
  </si>
  <si>
    <t>AC/DC</t>
  </si>
  <si>
    <t>Calibration</t>
  </si>
  <si>
    <t>PLC Units</t>
  </si>
  <si>
    <t>LC_From_Sol_cRIO</t>
  </si>
  <si>
    <t>cRIO to increment by 1 each time the array is updated -- roll over to 0 at 2^31</t>
  </si>
  <si>
    <t>I</t>
  </si>
  <si>
    <t>AC</t>
  </si>
  <si>
    <t>.3-10</t>
  </si>
  <si>
    <t>LOOKUP</t>
  </si>
  <si>
    <t>K</t>
  </si>
  <si>
    <t>SG_From_Sol_cRIO</t>
  </si>
  <si>
    <t>SG</t>
  </si>
  <si>
    <t>V</t>
  </si>
  <si>
    <t>DC</t>
  </si>
  <si>
    <t>FORMULA</t>
  </si>
  <si>
    <t>nV/V</t>
  </si>
  <si>
    <t>PT_From_Sol_cRIO</t>
  </si>
  <si>
    <t>TP</t>
  </si>
  <si>
    <t>TR_From_Sol_cRIO</t>
  </si>
  <si>
    <t>lb</t>
  </si>
  <si>
    <t>HS_From_Sol_cRIO</t>
  </si>
  <si>
    <t>G</t>
  </si>
  <si>
    <t>ELSE</t>
  </si>
  <si>
    <t>?????</t>
  </si>
  <si>
    <t>Dwg. #</t>
  </si>
  <si>
    <t>Name from Vendor</t>
  </si>
  <si>
    <t>Jlab PV Name</t>
  </si>
  <si>
    <t>Chassis</t>
  </si>
  <si>
    <t>Connector</t>
  </si>
  <si>
    <t>Channel</t>
  </si>
  <si>
    <t>Type                  (TR, SG,…)</t>
  </si>
  <si>
    <t>Serial #</t>
  </si>
  <si>
    <t>Location/Description</t>
  </si>
  <si>
    <t>Excitation (uA or V)</t>
  </si>
  <si>
    <t>Calibrated?</t>
  </si>
  <si>
    <t>Read Register Address</t>
  </si>
  <si>
    <t>Write Register Address</t>
  </si>
  <si>
    <t>Calib. Type</t>
  </si>
  <si>
    <t>PLC Tag (DINT)</t>
  </si>
  <si>
    <t>PLC Tag Type</t>
  </si>
  <si>
    <t>-0665</t>
  </si>
  <si>
    <t>TS01</t>
  </si>
  <si>
    <t>TR86101CP_B</t>
  </si>
  <si>
    <t>A</t>
  </si>
  <si>
    <t>X100007</t>
  </si>
  <si>
    <t>Cooling Plate Lower TS 1</t>
  </si>
  <si>
    <t>0.3 - 20</t>
  </si>
  <si>
    <t>TR_From_Sol_cRIO[1]</t>
  </si>
  <si>
    <t>DINT</t>
  </si>
  <si>
    <t>TS02</t>
  </si>
  <si>
    <t>TR86102CP_B</t>
  </si>
  <si>
    <t>B</t>
  </si>
  <si>
    <t>X99799</t>
  </si>
  <si>
    <t>Cooling Plate Lower TS 2</t>
  </si>
  <si>
    <t>TR_From_Sol_cRIO[2]</t>
  </si>
  <si>
    <t>TS03</t>
  </si>
  <si>
    <t>TR86103CP_T</t>
  </si>
  <si>
    <t>X99776</t>
  </si>
  <si>
    <t>Cooling Plate Upper TS 1</t>
  </si>
  <si>
    <t>3a</t>
  </si>
  <si>
    <t>TR_From_Sol_cRIO[3]</t>
  </si>
  <si>
    <t>TS04</t>
  </si>
  <si>
    <t>TR86104CP_T</t>
  </si>
  <si>
    <t>X99801</t>
  </si>
  <si>
    <t>Cooling Plate Upper TS 2</t>
  </si>
  <si>
    <t>3b</t>
  </si>
  <si>
    <t>TR_From_Sol_cRIO[4]</t>
  </si>
  <si>
    <t>TS05</t>
  </si>
  <si>
    <t>TR86105C1</t>
  </si>
  <si>
    <t>X99453</t>
  </si>
  <si>
    <t>Coil 1 ID Upper TS 1</t>
  </si>
  <si>
    <t>3c</t>
  </si>
  <si>
    <t>TR_From_Sol_cRIO[5]</t>
  </si>
  <si>
    <t>TS06</t>
  </si>
  <si>
    <t>TR86106C1</t>
  </si>
  <si>
    <t>X101015</t>
  </si>
  <si>
    <t>Coil 1 ID Upper TS 2</t>
  </si>
  <si>
    <t>3d</t>
  </si>
  <si>
    <t>TR_From_Sol_cRIO[6]</t>
  </si>
  <si>
    <t>TS07</t>
  </si>
  <si>
    <t>TR86107C2</t>
  </si>
  <si>
    <t>X100862</t>
  </si>
  <si>
    <t>Coil 2 ID Upper TS 1</t>
  </si>
  <si>
    <t>3e</t>
  </si>
  <si>
    <t>TR_From_Sol_cRIO[7]</t>
  </si>
  <si>
    <t>TS08</t>
  </si>
  <si>
    <t>TR86108C2</t>
  </si>
  <si>
    <t>X99452</t>
  </si>
  <si>
    <t>Coil 2 ID Upper TS 2</t>
  </si>
  <si>
    <t>3f</t>
  </si>
  <si>
    <t>TR_From_Sol_cRIO[8]</t>
  </si>
  <si>
    <t>TS09</t>
  </si>
  <si>
    <t>TR86109C3</t>
  </si>
  <si>
    <t>X101013</t>
  </si>
  <si>
    <t>Coil 3 OD Upper TS 1</t>
  </si>
  <si>
    <t>TR_From_Sol_cRIO[9]</t>
  </si>
  <si>
    <t>-0666</t>
  </si>
  <si>
    <t>TS10</t>
  </si>
  <si>
    <t>TR86110C3</t>
  </si>
  <si>
    <t>X109494</t>
  </si>
  <si>
    <t>Coil 3 OD Upper TS 2</t>
  </si>
  <si>
    <t>TR_From_Sol_cRIO[10]</t>
  </si>
  <si>
    <t>-0667</t>
  </si>
  <si>
    <t>TS11</t>
  </si>
  <si>
    <t>TR86111C4</t>
  </si>
  <si>
    <t>X110279</t>
  </si>
  <si>
    <t>Coil 4 OD Upper TS1</t>
  </si>
  <si>
    <t>TR_From_Sol_cRIO[11]</t>
  </si>
  <si>
    <t>TS12</t>
  </si>
  <si>
    <t>TR86112C4</t>
  </si>
  <si>
    <t>X109520</t>
  </si>
  <si>
    <t>Coil 4 OD Upper TS2</t>
  </si>
  <si>
    <t>TR_From_Sol_cRIO[12]</t>
  </si>
  <si>
    <t>TS13</t>
  </si>
  <si>
    <t>TR86113C5</t>
  </si>
  <si>
    <t>X109493</t>
  </si>
  <si>
    <t>Coil 5 OD Upper TS 1</t>
  </si>
  <si>
    <t>TR_From_Sol_cRIO[13]</t>
  </si>
  <si>
    <t>TS14</t>
  </si>
  <si>
    <t>TR86114C5</t>
  </si>
  <si>
    <t>X110278</t>
  </si>
  <si>
    <t>Coil 5 OD Upper TS 2</t>
  </si>
  <si>
    <t>TR_From_Sol_cRIO[14]</t>
  </si>
  <si>
    <t>TS15</t>
  </si>
  <si>
    <t>TR86115SP_C1_C3</t>
  </si>
  <si>
    <t>X101016</t>
  </si>
  <si>
    <t>Splice 1 TS 1</t>
  </si>
  <si>
    <t>a</t>
  </si>
  <si>
    <t>TR_From_Sol_cRIO[15]</t>
  </si>
  <si>
    <t>TS16</t>
  </si>
  <si>
    <t>TR86116SP_C1_C3</t>
  </si>
  <si>
    <t>X99428</t>
  </si>
  <si>
    <t>Splice 1 TS 2</t>
  </si>
  <si>
    <t>b</t>
  </si>
  <si>
    <t>TR_From_Sol_cRIO[16]</t>
  </si>
  <si>
    <t>TS17</t>
  </si>
  <si>
    <t>TR86117SP_C3_C5</t>
  </si>
  <si>
    <t>X101014</t>
  </si>
  <si>
    <t>Splice 2 TS 1</t>
  </si>
  <si>
    <t>c</t>
  </si>
  <si>
    <t>TR_From_Sol_cRIO[17]</t>
  </si>
  <si>
    <t>TS18</t>
  </si>
  <si>
    <t>TR86118SP_C3_C5</t>
  </si>
  <si>
    <t>X110276</t>
  </si>
  <si>
    <t>Splice 2 TS 2</t>
  </si>
  <si>
    <t>d</t>
  </si>
  <si>
    <t>TR_From_Sol_cRIO[18]</t>
  </si>
  <si>
    <t>TS19</t>
  </si>
  <si>
    <t>TR86119SP_C4_C5</t>
  </si>
  <si>
    <t>X110277</t>
  </si>
  <si>
    <t>Splice 5 TS 1</t>
  </si>
  <si>
    <t>e</t>
  </si>
  <si>
    <t>TR_From_Sol_cRIO[19]</t>
  </si>
  <si>
    <t>TS20</t>
  </si>
  <si>
    <t>TR86120SP_C4_C5</t>
  </si>
  <si>
    <t>X109521</t>
  </si>
  <si>
    <t>Splice 5 TS 2</t>
  </si>
  <si>
    <t>f</t>
  </si>
  <si>
    <t>TR_From_Sol_cRIO[20]</t>
  </si>
  <si>
    <t>TS21</t>
  </si>
  <si>
    <t>TR86121SP_C2_C4</t>
  </si>
  <si>
    <t>X109519</t>
  </si>
  <si>
    <t>Splice 6 TS 1</t>
  </si>
  <si>
    <t>TR_From_Sol_cRIO[21]</t>
  </si>
  <si>
    <t>TS22</t>
  </si>
  <si>
    <t>TR86122SP_C2_C4</t>
  </si>
  <si>
    <t>X109522</t>
  </si>
  <si>
    <t>Splice 6, TS 2</t>
  </si>
  <si>
    <t>TR_From_Sol_cRIO[22]</t>
  </si>
  <si>
    <t>TS23</t>
  </si>
  <si>
    <t>TR86123RS_US_T_BL_C</t>
  </si>
  <si>
    <t>X110290</t>
  </si>
  <si>
    <t>Suspension 5 CM TS</t>
  </si>
  <si>
    <t>TR_From_Sol_cRIO[23]</t>
  </si>
  <si>
    <t>TS24</t>
  </si>
  <si>
    <t>TR86124RS_DS_B_BL_C</t>
  </si>
  <si>
    <t>X110287</t>
  </si>
  <si>
    <t>Suspension 7 CM TS</t>
  </si>
  <si>
    <t>TR_From_Sol_cRIO[24]</t>
  </si>
  <si>
    <t>TS25</t>
  </si>
  <si>
    <t>TP86125RS_US_T_BL_M</t>
  </si>
  <si>
    <t>P31432</t>
  </si>
  <si>
    <t>Suspension 5 Midlink TS 1</t>
  </si>
  <si>
    <t>PT_From_Sol_cRIO[1]</t>
  </si>
  <si>
    <t>TS26</t>
  </si>
  <si>
    <t>TP86126RS_US_T_BL_M</t>
  </si>
  <si>
    <t>P31433</t>
  </si>
  <si>
    <t>Suspension 5 Midlink TS 2</t>
  </si>
  <si>
    <t>PT_From_Sol_cRIO[2]</t>
  </si>
  <si>
    <t>TS27</t>
  </si>
  <si>
    <t>TP86127RS_DS_B_BL_M</t>
  </si>
  <si>
    <t>P31444</t>
  </si>
  <si>
    <t>Suspension 7 Midlink TS</t>
  </si>
  <si>
    <t>4a</t>
  </si>
  <si>
    <t>PT_From_Sol_cRIO[3]</t>
  </si>
  <si>
    <t>-0668</t>
  </si>
  <si>
    <t>TS28</t>
  </si>
  <si>
    <t>TP86128HS_BO_B_BR</t>
  </si>
  <si>
    <t>P31491</t>
  </si>
  <si>
    <t>Rad Shield Bore Lower TS 1</t>
  </si>
  <si>
    <t>4b</t>
  </si>
  <si>
    <t>PT_From_Sol_cRIO[4]</t>
  </si>
  <si>
    <t>TS29</t>
  </si>
  <si>
    <t>TP86129HS_BO_B_BL</t>
  </si>
  <si>
    <t>P32302</t>
  </si>
  <si>
    <t>Rad Shield Bore Lower TS 2</t>
  </si>
  <si>
    <t>4c</t>
  </si>
  <si>
    <t>PT_From_Sol_cRIO[5]</t>
  </si>
  <si>
    <t>TS30</t>
  </si>
  <si>
    <t>TP86130HS_B_OD</t>
  </si>
  <si>
    <t>P32304</t>
  </si>
  <si>
    <t>Rad Shield OD Lower TS 1</t>
  </si>
  <si>
    <t>4d</t>
  </si>
  <si>
    <t>PT_From_Sol_cRIO[6]</t>
  </si>
  <si>
    <t>TS31</t>
  </si>
  <si>
    <t>TP86131HS_B_OD</t>
  </si>
  <si>
    <t>P32305</t>
  </si>
  <si>
    <t>Rad Shield OD Lower TS 2</t>
  </si>
  <si>
    <t>4e</t>
  </si>
  <si>
    <t>PT_From_Sol_cRIO[7]</t>
  </si>
  <si>
    <t>TS32</t>
  </si>
  <si>
    <t>TR86132BOB_US</t>
  </si>
  <si>
    <t>X110289</t>
  </si>
  <si>
    <t>C1-4 Bobbin TS 1</t>
  </si>
  <si>
    <t>TR_From_Sol_cRIO[25]</t>
  </si>
  <si>
    <t>TS33</t>
  </si>
  <si>
    <t>TR86133BOB_DS</t>
  </si>
  <si>
    <t>X110288</t>
  </si>
  <si>
    <t>C1-4 Bobbin TS 2</t>
  </si>
  <si>
    <t>TR_From_Sol_cRIO[26]</t>
  </si>
  <si>
    <t>TS34</t>
  </si>
  <si>
    <t>TP86134HS_US_CO_LBR</t>
  </si>
  <si>
    <t>P32306</t>
  </si>
  <si>
    <t>Rad Shield Cone TS 1</t>
  </si>
  <si>
    <t>4f</t>
  </si>
  <si>
    <t>PT_From_Sol_cRIO[8]</t>
  </si>
  <si>
    <t>-0669</t>
  </si>
  <si>
    <t>TS35</t>
  </si>
  <si>
    <t>TP86135HS_DS_CO_XXX</t>
  </si>
  <si>
    <t>P32307</t>
  </si>
  <si>
    <t>Rad Shield Cone TS 2</t>
  </si>
  <si>
    <t>PT_From_Sol_cRIO[9]</t>
  </si>
  <si>
    <t>TS36</t>
  </si>
  <si>
    <t>TP86136HS_DS_CO_XXX</t>
  </si>
  <si>
    <t>P32308</t>
  </si>
  <si>
    <t>Rad Shield Cone TS 3</t>
  </si>
  <si>
    <t>PT_From_Sol_cRIO[10]</t>
  </si>
  <si>
    <t>TS37</t>
  </si>
  <si>
    <t>TP86137HS_US_CO_UBR</t>
  </si>
  <si>
    <t>P32310</t>
  </si>
  <si>
    <t>Rad Shield Cone TS 4</t>
  </si>
  <si>
    <t>1a</t>
  </si>
  <si>
    <t>PT_From_Sol_cRIO[11]</t>
  </si>
  <si>
    <t>TS38</t>
  </si>
  <si>
    <t>TP86138HS_US_CO_UBL</t>
  </si>
  <si>
    <t>P32311</t>
  </si>
  <si>
    <t>Rad Shield Cone TS 5</t>
  </si>
  <si>
    <t>1b</t>
  </si>
  <si>
    <t>PT_From_Sol_cRIO[12]</t>
  </si>
  <si>
    <t>TS39</t>
  </si>
  <si>
    <t>TP86139HS_DS_CO_UBL</t>
  </si>
  <si>
    <t>P32315</t>
  </si>
  <si>
    <t>Rad Shield Cone TS 6</t>
  </si>
  <si>
    <t>1c</t>
  </si>
  <si>
    <t>PT_From_Sol_cRIO[13]</t>
  </si>
  <si>
    <t>TS40</t>
  </si>
  <si>
    <t>TP86140HS_DS_CO_LBL</t>
  </si>
  <si>
    <t>P32314</t>
  </si>
  <si>
    <t>Rad Shield Cone TS 7</t>
  </si>
  <si>
    <t>1d</t>
  </si>
  <si>
    <t>PT_From_Sol_cRIO[14]</t>
  </si>
  <si>
    <t>TS41</t>
  </si>
  <si>
    <t>TP86141HS_US_CO_LBL</t>
  </si>
  <si>
    <t>P32316</t>
  </si>
  <si>
    <t>Rad Shield Cone TS 8</t>
  </si>
  <si>
    <t>PT_From_Sol_cRIO[15]</t>
  </si>
  <si>
    <t>-0662-1</t>
  </si>
  <si>
    <t>RLC86701-RL07</t>
  </si>
  <si>
    <t>RS86107DS_BL_B</t>
  </si>
  <si>
    <t>Solenoid DS BL Radial Support Lower</t>
  </si>
  <si>
    <t>LC_From_Sol_cRIO[1]</t>
  </si>
  <si>
    <t>ALC86701-AL07</t>
  </si>
  <si>
    <t>ZS86107DS_BL_B</t>
  </si>
  <si>
    <t>Solenoid DS BL Axial Support Lower</t>
  </si>
  <si>
    <t>LC_From_Sol_cRIO[2]</t>
  </si>
  <si>
    <t>RLC86704-RL06</t>
  </si>
  <si>
    <t>RS86106DS_BL_T</t>
  </si>
  <si>
    <t>Solenoid DS BL Radial Support Upper</t>
  </si>
  <si>
    <t>6a</t>
  </si>
  <si>
    <t>LC_From_Sol_cRIO[3]</t>
  </si>
  <si>
    <t>ALC86704-AL06</t>
  </si>
  <si>
    <t>ZS86106DS_BL_T</t>
  </si>
  <si>
    <t>Solenoid DS BL Axial Support Upper</t>
  </si>
  <si>
    <t>6b</t>
  </si>
  <si>
    <t>LC_From_Sol_cRIO[4]</t>
  </si>
  <si>
    <t>-0662-2</t>
  </si>
  <si>
    <t>RLC86705-RL03</t>
  </si>
  <si>
    <t>RS86103DS_BR_T</t>
  </si>
  <si>
    <t>Solenoid DS BR Radial Support Upper</t>
  </si>
  <si>
    <t>6c</t>
  </si>
  <si>
    <t>LC_From_Sol_cRIO[5]</t>
  </si>
  <si>
    <t>ALC86705-AL03</t>
  </si>
  <si>
    <t>ZS86103DS_BR_T</t>
  </si>
  <si>
    <t>Solenoid DS BR Axial Support Upper</t>
  </si>
  <si>
    <t>6d</t>
  </si>
  <si>
    <t>LC_From_Sol_cRIO[6]</t>
  </si>
  <si>
    <t>RLC86708-RL02</t>
  </si>
  <si>
    <t>RS86102DS_BR_B</t>
  </si>
  <si>
    <t>Solenoid DS BR Radial Support Lower</t>
  </si>
  <si>
    <t>6e</t>
  </si>
  <si>
    <t>LC_From_Sol_cRIO[7]</t>
  </si>
  <si>
    <t>ALC86708-AL02</t>
  </si>
  <si>
    <t>ZS86102DS_BR_B</t>
  </si>
  <si>
    <t>Solenoid DS BR Axial Support Lower</t>
  </si>
  <si>
    <t>6f</t>
  </si>
  <si>
    <t>LC_From_Sol_cRIO[8]</t>
  </si>
  <si>
    <t>-0662-3</t>
  </si>
  <si>
    <t>RLC86703-RL05</t>
  </si>
  <si>
    <t>RS86105US_BL_T</t>
  </si>
  <si>
    <t>Solenoid US BL Radial Support Upper</t>
  </si>
  <si>
    <t>LC_From_Sol_cRIO[9]</t>
  </si>
  <si>
    <t>ALC86703-AL05</t>
  </si>
  <si>
    <t>ZS86105US_BL_T</t>
  </si>
  <si>
    <t>Solenoid US BL Axial Support Upper</t>
  </si>
  <si>
    <t>LC_From_Sol_cRIO[10]</t>
  </si>
  <si>
    <t>RLC86702-RL08</t>
  </si>
  <si>
    <t>RS86108US_BL_B</t>
  </si>
  <si>
    <t>Solenoid US BL Radial Support Lower</t>
  </si>
  <si>
    <t>LC_From_Sol_cRIO[11]</t>
  </si>
  <si>
    <t>ALC86702-AL08</t>
  </si>
  <si>
    <t>ZS86108US_BL_B</t>
  </si>
  <si>
    <t>Solenoid US BL Axial Support Lower</t>
  </si>
  <si>
    <t>LC_From_Sol_cRIO[12]</t>
  </si>
  <si>
    <t>-0662-4</t>
  </si>
  <si>
    <t>RLC86706-RL04</t>
  </si>
  <si>
    <t>RS86104US_BR_T</t>
  </si>
  <si>
    <t>Solenoid US BR Radial Support Upper</t>
  </si>
  <si>
    <t>LC_From_Sol_cRIO[13]</t>
  </si>
  <si>
    <t>ALC86706-AL04</t>
  </si>
  <si>
    <t>ZS86104US_BR_T</t>
  </si>
  <si>
    <t>Solenoid US BR Axial Support Upper</t>
  </si>
  <si>
    <t>LC_From_Sol_cRIO[14]</t>
  </si>
  <si>
    <t>RLC86707-RL01</t>
  </si>
  <si>
    <t>RS86101US_BR_B</t>
  </si>
  <si>
    <t>Solenoid US BR Radial Support Lower</t>
  </si>
  <si>
    <t>LC_From_Sol_cRIO[15]</t>
  </si>
  <si>
    <t>ALC86707-AL01</t>
  </si>
  <si>
    <t>ZS86101US_BR_B</t>
  </si>
  <si>
    <t>Solenoid US BR Axial Support Lower</t>
  </si>
  <si>
    <t>LC_From_Sol_cRIO[16]</t>
  </si>
  <si>
    <t>-0662-5</t>
  </si>
  <si>
    <t>HS1</t>
  </si>
  <si>
    <t>HS_From_Sol_cRIO[1]</t>
  </si>
  <si>
    <t>CRYOCON MAPPING</t>
  </si>
  <si>
    <t>CRYOCON 1</t>
  </si>
  <si>
    <t>CRYOCON 2</t>
  </si>
  <si>
    <t>Serial No.</t>
  </si>
  <si>
    <t>X100355</t>
  </si>
  <si>
    <t>X103728</t>
  </si>
  <si>
    <t>redundant</t>
  </si>
  <si>
    <t>TR8622Ar</t>
  </si>
  <si>
    <t>X100312</t>
  </si>
  <si>
    <t>TR8670r</t>
  </si>
  <si>
    <t>X103236</t>
  </si>
  <si>
    <t>X103646</t>
  </si>
  <si>
    <t>TR8622Br</t>
  </si>
  <si>
    <t>X100394</t>
  </si>
  <si>
    <t>TR8673r</t>
  </si>
  <si>
    <t>C</t>
  </si>
  <si>
    <t>X103739</t>
  </si>
  <si>
    <t>TR8611r</t>
  </si>
  <si>
    <t>TR8674r</t>
  </si>
  <si>
    <t>X103713</t>
  </si>
  <si>
    <t>D</t>
  </si>
  <si>
    <t>TR8672r</t>
  </si>
  <si>
    <t>E</t>
  </si>
  <si>
    <t>TR8671r</t>
  </si>
  <si>
    <t>F</t>
  </si>
  <si>
    <t>TP8621Ar</t>
  </si>
  <si>
    <t>H</t>
  </si>
  <si>
    <t>TP8621Br</t>
  </si>
  <si>
    <t>?</t>
  </si>
  <si>
    <t>Guess</t>
  </si>
  <si>
    <t>Digital Relay Output Module (16 ch)</t>
  </si>
  <si>
    <t>RTB Jumper for OW16I</t>
  </si>
  <si>
    <t>1756-JMPR</t>
  </si>
  <si>
    <t>Analog Input Module  (16 ch)</t>
  </si>
  <si>
    <t>1492-EBJ3-Y</t>
  </si>
  <si>
    <t>Terminal block 2 level</t>
  </si>
  <si>
    <t>1492-JDG3</t>
  </si>
  <si>
    <t>1492-JD3-RE</t>
  </si>
  <si>
    <t>1492-JD3-BL</t>
  </si>
  <si>
    <t>1492-JD3-W</t>
  </si>
  <si>
    <t>1492-JD3-Y</t>
  </si>
  <si>
    <t>ON-HAND</t>
  </si>
  <si>
    <t>End Barrier for JD3</t>
  </si>
  <si>
    <t>End anchor for JD3</t>
  </si>
  <si>
    <t>End Barrier for JG3</t>
  </si>
  <si>
    <t>2X4LG6</t>
  </si>
  <si>
    <t>BEST PRICE</t>
  </si>
  <si>
    <t>10" Touch Panel (Local Control Panel for EVs)</t>
  </si>
  <si>
    <t>Touch Panel Software</t>
  </si>
  <si>
    <t>EA9-PGMSW</t>
  </si>
  <si>
    <t>??</t>
  </si>
  <si>
    <t>Guess, based on Hall D's switch purchase</t>
  </si>
  <si>
    <t>Relay for EV's (relay + base + diode module)</t>
  </si>
  <si>
    <t>95.75 SMA</t>
  </si>
  <si>
    <t>(rack hardware)</t>
  </si>
  <si>
    <t>(cables, $500/cable)</t>
  </si>
  <si>
    <t>Total</t>
  </si>
  <si>
    <t>What's missing?</t>
  </si>
  <si>
    <t>Spares</t>
  </si>
  <si>
    <t>Hookup wire….maybe $1000</t>
  </si>
  <si>
    <t>Panel wiring</t>
  </si>
  <si>
    <t>Includes guess on missing stuff</t>
  </si>
  <si>
    <t>???Other Stuff???</t>
  </si>
  <si>
    <t>Fast DAQ Prices</t>
  </si>
  <si>
    <t>Signal Conditioning</t>
  </si>
  <si>
    <t>Fast DAQ itself</t>
  </si>
  <si>
    <t>software?</t>
  </si>
  <si>
    <t>Wiring?</t>
  </si>
  <si>
    <t>Voltage tap wires?</t>
  </si>
  <si>
    <t>Temp/Strain Cables?</t>
  </si>
  <si>
    <t>Current Limiting Resistor Box?</t>
  </si>
  <si>
    <t>Voltage tap distribution box?</t>
  </si>
  <si>
    <t>Distribution Box Instruments - Sensor Connector Wire Map CM-8501A</t>
  </si>
  <si>
    <t>Silicone Diode</t>
  </si>
  <si>
    <t>Temperatures</t>
  </si>
  <si>
    <t>Distribution Box Instruments - Vacuum Port 8501A</t>
  </si>
  <si>
    <t>THESE WIRES TO BE THERMALLY STATIONED PER 75910-0014</t>
  </si>
  <si>
    <t>Distribution Box</t>
  </si>
  <si>
    <t>Controls</t>
  </si>
  <si>
    <t>Air</t>
  </si>
  <si>
    <t>Cable End</t>
  </si>
  <si>
    <t>Chassis mount</t>
  </si>
  <si>
    <t>Control</t>
  </si>
  <si>
    <t>Silicone Diodes</t>
  </si>
  <si>
    <t>SPLICE</t>
  </si>
  <si>
    <t>Connector # 8501A5</t>
  </si>
  <si>
    <t>Connector # 8501A4</t>
  </si>
  <si>
    <t>Connector # 8501A3</t>
  </si>
  <si>
    <t>Connector # 8501A2</t>
  </si>
  <si>
    <t>Connector # 8501A1</t>
  </si>
  <si>
    <t>Cable</t>
  </si>
  <si>
    <t>TRANSITION</t>
  </si>
  <si>
    <t>FTACIR32V</t>
  </si>
  <si>
    <t>IFDRG327013</t>
  </si>
  <si>
    <t>FTACIR32AC</t>
  </si>
  <si>
    <t>MS3476L20-41PY</t>
  </si>
  <si>
    <t>MS3470L20-41SY</t>
  </si>
  <si>
    <t>Wiring</t>
  </si>
  <si>
    <t>Sensor</t>
  </si>
  <si>
    <t>SIGNAL</t>
  </si>
  <si>
    <t>Color</t>
  </si>
  <si>
    <t>SOCKET</t>
  </si>
  <si>
    <t>PIN</t>
  </si>
  <si>
    <t>P#</t>
  </si>
  <si>
    <t>I +</t>
  </si>
  <si>
    <t>CLR / YEL</t>
  </si>
  <si>
    <t>WHT</t>
  </si>
  <si>
    <t>V+</t>
  </si>
  <si>
    <t>BLK / BLK</t>
  </si>
  <si>
    <t>BLU</t>
  </si>
  <si>
    <t>V-</t>
  </si>
  <si>
    <t>GRN/ GRN</t>
  </si>
  <si>
    <t>BLK</t>
  </si>
  <si>
    <t>I-</t>
  </si>
  <si>
    <t>RED / RED</t>
  </si>
  <si>
    <t>TD8512r</t>
  </si>
  <si>
    <t>GRN</t>
  </si>
  <si>
    <t>RED</t>
  </si>
  <si>
    <t>TD8513S</t>
  </si>
  <si>
    <t>J</t>
  </si>
  <si>
    <t>L</t>
  </si>
  <si>
    <t>M</t>
  </si>
  <si>
    <t>TD8513Sr</t>
  </si>
  <si>
    <t>N</t>
  </si>
  <si>
    <t>P</t>
  </si>
  <si>
    <t>R</t>
  </si>
  <si>
    <t>S</t>
  </si>
  <si>
    <t>TD8513T</t>
  </si>
  <si>
    <t>T</t>
  </si>
  <si>
    <t>U</t>
  </si>
  <si>
    <t>W</t>
  </si>
  <si>
    <t>TD8513r</t>
  </si>
  <si>
    <t>X</t>
  </si>
  <si>
    <t>Y</t>
  </si>
  <si>
    <t>Z</t>
  </si>
  <si>
    <t>g</t>
  </si>
  <si>
    <t>Cable interlock</t>
  </si>
  <si>
    <t>ORG</t>
  </si>
  <si>
    <t>&lt;h&gt;</t>
  </si>
  <si>
    <t>&lt;j&gt;</t>
  </si>
  <si>
    <t>Distribution Box  - Sensor Connector Wire Map CM-8501B</t>
  </si>
  <si>
    <t>Silicon Diode</t>
  </si>
  <si>
    <t>Distribution Box Instruments - Vacuum Port 8501B</t>
  </si>
  <si>
    <t>Silicon Diodes</t>
  </si>
  <si>
    <t>Connector # 8501B5</t>
  </si>
  <si>
    <t>Connector # 8501B4</t>
  </si>
  <si>
    <t>Connector # 8501B3</t>
  </si>
  <si>
    <t>Connector # 8501B2</t>
  </si>
  <si>
    <t>Connector # 8501B1</t>
  </si>
  <si>
    <t>&gt;</t>
  </si>
  <si>
    <t>MS3476L18-32PX</t>
  </si>
  <si>
    <t>MS3470L18-32SX</t>
  </si>
  <si>
    <t>Distribution Box - Sensor Connector Wire Map CM-8502A</t>
  </si>
  <si>
    <t>Platinum Resistors</t>
  </si>
  <si>
    <t>Distribution Box Instruments - Vacuum Port 8502A</t>
  </si>
  <si>
    <t>Connector # 8502A5</t>
  </si>
  <si>
    <t>Connector # 8502A4</t>
  </si>
  <si>
    <t>Connector # 8502A3</t>
  </si>
  <si>
    <t>Connector # 8502A2</t>
  </si>
  <si>
    <t>Connector # 8502A1</t>
  </si>
  <si>
    <t>YEL</t>
  </si>
  <si>
    <t>Distribution Box - Sensor Connector Wire Map CM-8502B</t>
  </si>
  <si>
    <t>Distribution Box Instruments - Vacuum Port 8502B</t>
  </si>
  <si>
    <t>Connector # 8502B5</t>
  </si>
  <si>
    <t>Connector # 8502B4</t>
  </si>
  <si>
    <t>Connector # 8502B3</t>
  </si>
  <si>
    <t>Connector # 8502B2</t>
  </si>
  <si>
    <t>Connector # 8502B1</t>
  </si>
  <si>
    <t>Distribution Box - Sensor Connector Wire Map CM-8503A</t>
  </si>
  <si>
    <t>Distribution Box Instruments - Vacuum Port 8503A</t>
  </si>
  <si>
    <t>Connector # 8503A5</t>
  </si>
  <si>
    <t>Connector # 8503A4</t>
  </si>
  <si>
    <t>Connector # 8503A3</t>
  </si>
  <si>
    <t>Connector # 8503A2</t>
  </si>
  <si>
    <t>Connector # 8503A1</t>
  </si>
  <si>
    <t>FTACIR19V</t>
  </si>
  <si>
    <t>IFDRG197013</t>
  </si>
  <si>
    <t>FTACIR19AC</t>
  </si>
  <si>
    <t>&lt;U&gt;</t>
  </si>
  <si>
    <t>&lt;V&gt;</t>
  </si>
  <si>
    <t>Tye                  (TR, SG,…)</t>
  </si>
  <si>
    <t>LC Tag (DINT)</t>
  </si>
  <si>
    <t>Ecitation (uA or V)</t>
  </si>
  <si>
    <t>LC_From_cRIO[1]</t>
  </si>
  <si>
    <t>LC_From_cRIO[2]</t>
  </si>
  <si>
    <t>LC_From_cRIO[3]</t>
  </si>
  <si>
    <t>LC_From_cRIO[4]</t>
  </si>
  <si>
    <t>LC_From_cRIO[5]</t>
  </si>
  <si>
    <t>LC_From_cRIO[6]</t>
  </si>
  <si>
    <t>LC_From_cRIO[7]</t>
  </si>
  <si>
    <t>LC_From_cRIO[8]</t>
  </si>
  <si>
    <t>T_From_CRIO[1]</t>
  </si>
  <si>
    <t>T_From_CRIO[2]</t>
  </si>
  <si>
    <t>T_From_CRIO[3]</t>
  </si>
  <si>
    <t>T_From_CRIO[4]</t>
  </si>
  <si>
    <t>T_From_CRIO[5]</t>
  </si>
  <si>
    <t>T_From_CRIO[6]</t>
  </si>
  <si>
    <t>T_From_CRIO[7]</t>
  </si>
  <si>
    <t>T_From_CRIO[8]</t>
  </si>
  <si>
    <t>T_From_CRIO[9]</t>
  </si>
  <si>
    <t>T_From_CRIO[10]</t>
  </si>
  <si>
    <t>T_From_CRIO[11]</t>
  </si>
  <si>
    <t>T_From_CRIO[12]</t>
  </si>
  <si>
    <t>T_From_CRIO[13]</t>
  </si>
  <si>
    <t>T_From_CRIO[14]</t>
  </si>
  <si>
    <t>TR_From_cRIO[1]</t>
  </si>
  <si>
    <t>TR_From_cRIO[2]</t>
  </si>
  <si>
    <t>TR_From_cRIO[3]</t>
  </si>
  <si>
    <t>TR_From_cRIO[4]</t>
  </si>
  <si>
    <t>TR_From_cRIO[5]</t>
  </si>
  <si>
    <t>TR_From_cRIO[6]</t>
  </si>
  <si>
    <t>TR_From_cRIO[7]</t>
  </si>
  <si>
    <t>TR_From_cRIO[8]</t>
  </si>
  <si>
    <t>TR_From_cRIO[9]</t>
  </si>
  <si>
    <t>TR_From_cRIO[10]</t>
  </si>
  <si>
    <t>TR_From_cRIO[11]</t>
  </si>
  <si>
    <t>TR_From_cRIO[12]</t>
  </si>
  <si>
    <t>TR_From_cRIO[13]</t>
  </si>
  <si>
    <t>TR_From_cRIO[14]</t>
  </si>
  <si>
    <t>TR_From_cRIO[15]</t>
  </si>
  <si>
    <t>LC_From_cRIO[9]</t>
  </si>
  <si>
    <t>LC_From_cRIO[10]</t>
  </si>
  <si>
    <t>LC_From_cRIO[11]</t>
  </si>
  <si>
    <t>LC_From_cRIO[12]</t>
  </si>
  <si>
    <t>LC_From_cRIO[13]</t>
  </si>
  <si>
    <t>LC_From_cRIO[14]</t>
  </si>
  <si>
    <t>LC_From_cRIO[15]</t>
  </si>
  <si>
    <t>LC_From_cRIO[16]</t>
  </si>
  <si>
    <t>T_From_CRIO[15]</t>
  </si>
  <si>
    <t>TR_From_cRIO[16]</t>
  </si>
  <si>
    <t>TR_From_cRIO[17]</t>
  </si>
  <si>
    <t>TR_From_cRIO[18]</t>
  </si>
  <si>
    <t>TR_From_cRIO[19]</t>
  </si>
  <si>
    <t>TR_From_cRIO[20]</t>
  </si>
  <si>
    <t>TR_From_cRIO[21]</t>
  </si>
  <si>
    <t>TR_From_cRIO[22]</t>
  </si>
  <si>
    <t>TR_From_cRIO[23]</t>
  </si>
  <si>
    <t>TR_From_cRIO[24]</t>
  </si>
  <si>
    <t>TR_From_cRIO[25]</t>
  </si>
  <si>
    <t>TR_From_cRIO[26]</t>
  </si>
  <si>
    <t>HS-From_CRIO[17]</t>
  </si>
  <si>
    <t>TP8611</t>
  </si>
  <si>
    <t>TP8611r</t>
  </si>
  <si>
    <t>TP8620A</t>
  </si>
  <si>
    <t>TP8620Ar</t>
  </si>
  <si>
    <t>TP8620B</t>
  </si>
  <si>
    <t>TP8620Br</t>
  </si>
  <si>
    <t>TP8675r</t>
  </si>
  <si>
    <t>TP8622A</t>
  </si>
  <si>
    <t>TP8622Ar</t>
  </si>
  <si>
    <t>TP8622B</t>
  </si>
  <si>
    <t>TP8622Br</t>
  </si>
  <si>
    <t>CRYOCON 3</t>
  </si>
  <si>
    <t>Immersion Heater Wiring_8672/8601</t>
  </si>
  <si>
    <t>Immersion Heater Wiring_8620/8623</t>
  </si>
  <si>
    <t>Magnet Relief Sensor Wiring Diagrams</t>
  </si>
  <si>
    <t>Vacuum Controls Layout</t>
  </si>
  <si>
    <t>Vacuum Interlock &amp; Control Schematic</t>
  </si>
  <si>
    <t>Vacuum Switch Panel Layout</t>
  </si>
  <si>
    <t>Vacuum Turbo Control Panel Layout</t>
  </si>
  <si>
    <t>HTR8620         EXTERNAL-OFF</t>
  </si>
  <si>
    <t>HTR8620        ENABLE_ON</t>
  </si>
  <si>
    <t>HTR8672        EXTERNAL-OFF</t>
  </si>
  <si>
    <t>HTR8672        ENABLE_ON</t>
  </si>
  <si>
    <t>X103241</t>
  </si>
  <si>
    <t>X103328</t>
  </si>
  <si>
    <t>X103689</t>
  </si>
  <si>
    <t>X103690</t>
  </si>
  <si>
    <t>X103691</t>
  </si>
  <si>
    <t>X103692</t>
  </si>
  <si>
    <t>X103693</t>
  </si>
  <si>
    <t>X103735</t>
  </si>
  <si>
    <t>X103736</t>
  </si>
  <si>
    <t>HTR8621_A      SSR1_ON</t>
  </si>
  <si>
    <t>HTR8621_B       SSR2_ON</t>
  </si>
  <si>
    <t>X103326</t>
  </si>
  <si>
    <t>X111832</t>
  </si>
  <si>
    <t>X111864</t>
  </si>
  <si>
    <t>SPARE</t>
  </si>
  <si>
    <t>WCL1</t>
  </si>
  <si>
    <t>WCL2</t>
  </si>
  <si>
    <t>CG8606           VACUUM</t>
  </si>
  <si>
    <t>CG8600TB           VACUUM</t>
  </si>
  <si>
    <t>TR8610</t>
  </si>
  <si>
    <t>TR8610r</t>
  </si>
  <si>
    <t>Ice Management Controls Panel</t>
  </si>
  <si>
    <t>PV8600TB VAC</t>
  </si>
  <si>
    <t>TB8600            (TURBO SPEED)</t>
  </si>
  <si>
    <t>HS2</t>
  </si>
  <si>
    <t>HS3</t>
  </si>
  <si>
    <t>Solenoid DS end (0 deg)</t>
  </si>
  <si>
    <t>Solenoid DS end (120 deg)</t>
  </si>
  <si>
    <t>Solenoid DS end (240 deg)</t>
  </si>
  <si>
    <t>-0662-6</t>
  </si>
  <si>
    <t>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</si>
</sst>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\$* #,##0.00_);_(\$* \(#,##0.00\);_(\$* \-??_);_(@_)"/>
    <numFmt numFmtId="165" formatCode="\$#,##0_);[Red]&quot;($&quot;#,##0\)"/>
    <numFmt numFmtId="166" formatCode="_(\$* #,##0_);_(\$* \(#,##0\);_(\$* \-??_);_(@_)"/>
    <numFmt numFmtId="167" formatCode="\$#,##0"/>
    <numFmt numFmtId="168" formatCode="m/d/yyyy;@"/>
  </numFmts>
  <fonts count="24" x14ac:knownFonts="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trike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36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6"/>
      <name val="Arial"/>
      <family val="2"/>
      <charset val="1"/>
    </font>
    <font>
      <b/>
      <sz val="18"/>
      <name val="Arial"/>
      <family val="2"/>
      <charset val="1"/>
    </font>
    <font>
      <b/>
      <sz val="14"/>
      <name val="Arial"/>
      <family val="2"/>
      <charset val="1"/>
    </font>
    <font>
      <b/>
      <u/>
      <sz val="10"/>
      <name val="Arial"/>
      <family val="2"/>
      <charset val="1"/>
    </font>
    <font>
      <sz val="8"/>
      <color rgb="FF000000"/>
      <name val="Calibri"/>
      <family val="2"/>
      <charset val="1"/>
    </font>
    <font>
      <b/>
      <sz val="16"/>
      <color rgb="FFFF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4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31">
    <fill>
      <patternFill patternType="none"/>
    </fill>
    <fill>
      <patternFill patternType="gray125"/>
    </fill>
    <fill>
      <patternFill patternType="solid">
        <fgColor rgb="FF92D050"/>
        <bgColor rgb="FF94BD5E"/>
      </patternFill>
    </fill>
    <fill>
      <patternFill patternType="solid">
        <fgColor rgb="FFFF00FF"/>
        <bgColor rgb="FFFF00FF"/>
      </patternFill>
    </fill>
    <fill>
      <patternFill patternType="solid">
        <fgColor rgb="FF00B0F0"/>
        <bgColor rgb="FF33CCCC"/>
      </patternFill>
    </fill>
    <fill>
      <patternFill patternType="solid">
        <fgColor rgb="FFFFFF00"/>
        <bgColor rgb="FFDDEE61"/>
      </patternFill>
    </fill>
    <fill>
      <patternFill patternType="solid">
        <fgColor rgb="FFF79646"/>
        <bgColor rgb="FFD99694"/>
      </patternFill>
    </fill>
    <fill>
      <patternFill patternType="solid">
        <fgColor rgb="FFB3A2C7"/>
        <bgColor rgb="FFA6A6A6"/>
      </patternFill>
    </fill>
    <fill>
      <patternFill patternType="solid">
        <fgColor rgb="FFD99694"/>
        <bgColor rgb="FFB3A2C7"/>
      </patternFill>
    </fill>
    <fill>
      <patternFill patternType="solid">
        <fgColor rgb="FFFF3300"/>
        <bgColor rgb="FFFF0000"/>
      </patternFill>
    </fill>
    <fill>
      <patternFill patternType="solid">
        <fgColor rgb="FFDDEE61"/>
        <bgColor rgb="FFFFCC99"/>
      </patternFill>
    </fill>
    <fill>
      <patternFill patternType="solid">
        <fgColor rgb="FFFFC000"/>
        <bgColor rgb="FFF79646"/>
      </patternFill>
    </fill>
    <fill>
      <patternFill patternType="solid">
        <fgColor rgb="FFC4BD97"/>
        <bgColor rgb="FFBFBFBF"/>
      </patternFill>
    </fill>
    <fill>
      <patternFill patternType="solid">
        <fgColor rgb="FF93CDDD"/>
        <bgColor rgb="FF99CCFF"/>
      </patternFill>
    </fill>
    <fill>
      <patternFill patternType="solid">
        <fgColor rgb="FFCCC1DA"/>
        <bgColor rgb="FFBFBFBF"/>
      </patternFill>
    </fill>
    <fill>
      <patternFill patternType="solid">
        <fgColor rgb="FFB9CDE5"/>
        <bgColor rgb="FFC6D9F1"/>
      </patternFill>
    </fill>
    <fill>
      <patternFill patternType="solid">
        <fgColor rgb="FFE6B9B8"/>
        <bgColor rgb="FFCCC1DA"/>
      </patternFill>
    </fill>
    <fill>
      <patternFill patternType="solid">
        <fgColor rgb="FFFCD5B5"/>
        <bgColor rgb="FFFFCC99"/>
      </patternFill>
    </fill>
    <fill>
      <patternFill patternType="solid">
        <fgColor rgb="FFA6A6A6"/>
        <bgColor rgb="FFB3A2C7"/>
      </patternFill>
    </fill>
    <fill>
      <patternFill patternType="solid">
        <fgColor rgb="FF00B050"/>
        <bgColor rgb="FF008080"/>
      </patternFill>
    </fill>
    <fill>
      <patternFill patternType="solid">
        <fgColor rgb="FF808080"/>
        <bgColor rgb="FF7F7F7F"/>
      </patternFill>
    </fill>
    <fill>
      <patternFill patternType="solid">
        <fgColor rgb="FFBFBFBF"/>
        <bgColor rgb="FFCCC1DA"/>
      </patternFill>
    </fill>
    <fill>
      <patternFill patternType="solid">
        <fgColor rgb="FFC6D9F1"/>
        <bgColor rgb="FFB9CDE5"/>
      </patternFill>
    </fill>
    <fill>
      <patternFill patternType="solid">
        <fgColor rgb="FFFFFFFF"/>
        <bgColor rgb="FFFCD5B5"/>
      </patternFill>
    </fill>
    <fill>
      <patternFill patternType="solid">
        <fgColor rgb="FF7F7F7F"/>
        <bgColor rgb="FF808080"/>
      </patternFill>
    </fill>
    <fill>
      <patternFill patternType="solid">
        <fgColor rgb="FFC0504D"/>
        <bgColor rgb="FF993366"/>
      </patternFill>
    </fill>
    <fill>
      <patternFill patternType="solid">
        <fgColor rgb="FF94BD5E"/>
        <bgColor rgb="FF92D050"/>
      </patternFill>
    </fill>
    <fill>
      <patternFill patternType="solid">
        <fgColor rgb="FF99CCFF"/>
        <bgColor rgb="FF93CDDD"/>
      </patternFill>
    </fill>
    <fill>
      <patternFill patternType="solid">
        <fgColor rgb="FFFFCC99"/>
        <bgColor rgb="FFFCD5B5"/>
      </patternFill>
    </fill>
    <fill>
      <patternFill patternType="solid">
        <fgColor rgb="FF9999FF"/>
        <bgColor rgb="FFB3A2C7"/>
      </patternFill>
    </fill>
    <fill>
      <patternFill patternType="solid">
        <fgColor theme="9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164" fontId="23" fillId="0" borderId="0" applyBorder="0" applyProtection="0"/>
  </cellStyleXfs>
  <cellXfs count="398">
    <xf numFmtId="0" fontId="0" fillId="0" borderId="0" xfId="0"/>
    <xf numFmtId="0" fontId="0" fillId="0" borderId="0" xfId="0" applyAlignment="1">
      <alignment horizontal="left"/>
    </xf>
    <xf numFmtId="0" fontId="0" fillId="0" borderId="0" xfId="0" applyProtection="1">
      <protection locked="0"/>
    </xf>
    <xf numFmtId="1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left" vertical="center"/>
    </xf>
    <xf numFmtId="0" fontId="0" fillId="0" borderId="0" xfId="0" applyFont="1" applyProtection="1">
      <protection locked="0"/>
    </xf>
    <xf numFmtId="0" fontId="0" fillId="2" borderId="0" xfId="0" applyFont="1" applyFill="1" applyProtection="1">
      <protection locked="0"/>
    </xf>
    <xf numFmtId="0" fontId="0" fillId="3" borderId="0" xfId="0" applyFont="1" applyFill="1" applyProtection="1">
      <protection locked="0"/>
    </xf>
    <xf numFmtId="0" fontId="0" fillId="4" borderId="0" xfId="0" applyFont="1" applyFill="1" applyProtection="1">
      <protection locked="0"/>
    </xf>
    <xf numFmtId="0" fontId="0" fillId="0" borderId="0" xfId="0" applyFont="1"/>
    <xf numFmtId="0" fontId="0" fillId="0" borderId="0" xfId="0" applyFont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textRotation="90"/>
    </xf>
    <xf numFmtId="0" fontId="3" fillId="0" borderId="2" xfId="0" applyFont="1" applyBorder="1" applyAlignment="1">
      <alignment horizontal="center" vertical="center" textRotation="90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0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5" fillId="0" borderId="0" xfId="0" applyFont="1"/>
    <xf numFmtId="0" fontId="3" fillId="0" borderId="9" xfId="0" applyFont="1" applyBorder="1"/>
    <xf numFmtId="0" fontId="3" fillId="0" borderId="7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0" fillId="0" borderId="0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4" borderId="14" xfId="0" applyFont="1" applyFill="1" applyBorder="1"/>
    <xf numFmtId="0" fontId="0" fillId="0" borderId="15" xfId="0" applyFont="1" applyBorder="1"/>
    <xf numFmtId="0" fontId="0" fillId="0" borderId="12" xfId="0" applyBorder="1" applyAlignment="1">
      <alignment horizontal="center"/>
    </xf>
    <xf numFmtId="0" fontId="0" fillId="0" borderId="16" xfId="0" applyFont="1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5" xfId="0" applyBorder="1"/>
    <xf numFmtId="0" fontId="0" fillId="0" borderId="16" xfId="0" applyBorder="1"/>
    <xf numFmtId="0" fontId="3" fillId="0" borderId="19" xfId="0" applyFon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4" borderId="20" xfId="0" applyFont="1" applyFill="1" applyBorder="1"/>
    <xf numFmtId="0" fontId="0" fillId="0" borderId="12" xfId="0" applyFont="1" applyBorder="1"/>
    <xf numFmtId="0" fontId="0" fillId="0" borderId="13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/>
    <xf numFmtId="0" fontId="0" fillId="2" borderId="14" xfId="0" applyFont="1" applyFill="1" applyBorder="1"/>
    <xf numFmtId="0" fontId="3" fillId="0" borderId="12" xfId="0" applyFont="1" applyBorder="1" applyAlignment="1">
      <alignment horizontal="center"/>
    </xf>
    <xf numFmtId="0" fontId="0" fillId="2" borderId="20" xfId="0" applyFont="1" applyFill="1" applyBorder="1"/>
    <xf numFmtId="0" fontId="0" fillId="0" borderId="15" xfId="0" applyBorder="1" applyAlignment="1">
      <alignment horizontal="center" vertical="center"/>
    </xf>
    <xf numFmtId="0" fontId="0" fillId="2" borderId="24" xfId="0" applyFont="1" applyFill="1" applyBorder="1"/>
    <xf numFmtId="0" fontId="0" fillId="0" borderId="25" xfId="0" applyFont="1" applyBorder="1"/>
    <xf numFmtId="0" fontId="0" fillId="0" borderId="25" xfId="0" applyBorder="1" applyAlignment="1">
      <alignment horizontal="center" vertical="center"/>
    </xf>
    <xf numFmtId="0" fontId="0" fillId="0" borderId="26" xfId="0" applyFont="1" applyBorder="1"/>
    <xf numFmtId="0" fontId="4" fillId="0" borderId="0" xfId="0" applyFont="1" applyBorder="1"/>
    <xf numFmtId="0" fontId="0" fillId="5" borderId="20" xfId="0" applyFont="1" applyFill="1" applyBorder="1"/>
    <xf numFmtId="0" fontId="0" fillId="5" borderId="14" xfId="0" applyFont="1" applyFill="1" applyBorder="1"/>
    <xf numFmtId="0" fontId="0" fillId="0" borderId="15" xfId="0" applyBorder="1" applyAlignment="1">
      <alignment horizontal="center"/>
    </xf>
    <xf numFmtId="0" fontId="6" fillId="5" borderId="14" xfId="0" applyFont="1" applyFill="1" applyBorder="1"/>
    <xf numFmtId="0" fontId="6" fillId="0" borderId="15" xfId="0" applyFont="1" applyBorder="1"/>
    <xf numFmtId="0" fontId="6" fillId="0" borderId="15" xfId="0" applyFont="1" applyBorder="1" applyAlignment="1">
      <alignment horizontal="center"/>
    </xf>
    <xf numFmtId="0" fontId="6" fillId="0" borderId="16" xfId="0" applyFont="1" applyBorder="1"/>
    <xf numFmtId="0" fontId="0" fillId="6" borderId="14" xfId="0" applyFont="1" applyFill="1" applyBorder="1"/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/>
    <xf numFmtId="0" fontId="0" fillId="4" borderId="21" xfId="0" applyFon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0" fontId="0" fillId="0" borderId="25" xfId="0" applyBorder="1"/>
    <xf numFmtId="0" fontId="0" fillId="0" borderId="26" xfId="0" applyBorder="1"/>
    <xf numFmtId="0" fontId="0" fillId="5" borderId="0" xfId="0" applyFont="1" applyFill="1"/>
    <xf numFmtId="0" fontId="7" fillId="7" borderId="20" xfId="0" applyFont="1" applyFill="1" applyBorder="1"/>
    <xf numFmtId="0" fontId="0" fillId="0" borderId="12" xfId="0" applyFont="1" applyBorder="1" applyAlignment="1"/>
    <xf numFmtId="0" fontId="2" fillId="0" borderId="17" xfId="0" applyFont="1" applyBorder="1" applyAlignment="1">
      <alignment horizontal="center"/>
    </xf>
    <xf numFmtId="0" fontId="0" fillId="0" borderId="31" xfId="0" applyBorder="1"/>
    <xf numFmtId="0" fontId="7" fillId="7" borderId="14" xfId="0" applyFont="1" applyFill="1" applyBorder="1"/>
    <xf numFmtId="0" fontId="0" fillId="0" borderId="15" xfId="0" applyFont="1" applyBorder="1" applyAlignment="1"/>
    <xf numFmtId="0" fontId="0" fillId="8" borderId="14" xfId="0" applyFont="1" applyFill="1" applyBorder="1"/>
    <xf numFmtId="0" fontId="0" fillId="0" borderId="16" xfId="0" applyBorder="1" applyAlignment="1"/>
    <xf numFmtId="0" fontId="0" fillId="6" borderId="24" xfId="0" applyFont="1" applyFill="1" applyBorder="1"/>
    <xf numFmtId="0" fontId="0" fillId="5" borderId="25" xfId="0" applyFont="1" applyFill="1" applyBorder="1"/>
    <xf numFmtId="0" fontId="0" fillId="5" borderId="25" xfId="0" applyFill="1" applyBorder="1" applyAlignment="1">
      <alignment horizontal="center"/>
    </xf>
    <xf numFmtId="0" fontId="0" fillId="5" borderId="26" xfId="0" applyFont="1" applyFill="1" applyBorder="1"/>
    <xf numFmtId="0" fontId="2" fillId="0" borderId="32" xfId="0" applyFont="1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5" borderId="21" xfId="0" applyFont="1" applyFill="1" applyBorder="1"/>
    <xf numFmtId="0" fontId="0" fillId="5" borderId="22" xfId="0" applyFont="1" applyFill="1" applyBorder="1"/>
    <xf numFmtId="0" fontId="0" fillId="0" borderId="35" xfId="0" applyBorder="1" applyAlignment="1">
      <alignment horizontal="center"/>
    </xf>
    <xf numFmtId="0" fontId="0" fillId="0" borderId="36" xfId="0" applyBorder="1"/>
    <xf numFmtId="0" fontId="8" fillId="9" borderId="20" xfId="0" applyFont="1" applyFill="1" applyBorder="1"/>
    <xf numFmtId="0" fontId="8" fillId="0" borderId="12" xfId="0" applyFont="1" applyBorder="1"/>
    <xf numFmtId="0" fontId="8" fillId="0" borderId="12" xfId="0" applyFont="1" applyBorder="1" applyAlignment="1">
      <alignment horizontal="center"/>
    </xf>
    <xf numFmtId="0" fontId="8" fillId="0" borderId="13" xfId="0" applyFont="1" applyBorder="1"/>
    <xf numFmtId="0" fontId="0" fillId="0" borderId="17" xfId="0" applyFont="1" applyBorder="1" applyAlignment="1">
      <alignment horizontal="center"/>
    </xf>
    <xf numFmtId="0" fontId="0" fillId="0" borderId="18" xfId="0" applyFont="1" applyBorder="1"/>
    <xf numFmtId="0" fontId="8" fillId="9" borderId="14" xfId="0" applyFont="1" applyFill="1" applyBorder="1"/>
    <xf numFmtId="0" fontId="8" fillId="0" borderId="15" xfId="0" applyFont="1" applyBorder="1"/>
    <xf numFmtId="0" fontId="8" fillId="0" borderId="15" xfId="0" applyFont="1" applyBorder="1" applyAlignment="1">
      <alignment horizontal="center"/>
    </xf>
    <xf numFmtId="0" fontId="8" fillId="0" borderId="16" xfId="0" applyFont="1" applyBorder="1"/>
    <xf numFmtId="0" fontId="0" fillId="9" borderId="24" xfId="0" applyFont="1" applyFill="1" applyBorder="1"/>
    <xf numFmtId="0" fontId="0" fillId="0" borderId="25" xfId="0" applyBorder="1" applyAlignment="1">
      <alignment horizontal="center"/>
    </xf>
    <xf numFmtId="0" fontId="0" fillId="9" borderId="14" xfId="0" applyFont="1" applyFill="1" applyBorder="1"/>
    <xf numFmtId="0" fontId="0" fillId="0" borderId="37" xfId="0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9" xfId="0" applyBorder="1"/>
    <xf numFmtId="0" fontId="0" fillId="0" borderId="40" xfId="0" applyBorder="1"/>
    <xf numFmtId="0" fontId="0" fillId="6" borderId="41" xfId="0" applyFont="1" applyFill="1" applyBorder="1"/>
    <xf numFmtId="0" fontId="0" fillId="0" borderId="33" xfId="0" applyFont="1" applyBorder="1"/>
    <xf numFmtId="0" fontId="0" fillId="0" borderId="33" xfId="0" applyBorder="1" applyAlignment="1">
      <alignment horizontal="center"/>
    </xf>
    <xf numFmtId="0" fontId="0" fillId="0" borderId="20" xfId="0" applyBorder="1"/>
    <xf numFmtId="0" fontId="0" fillId="0" borderId="14" xfId="0" applyBorder="1"/>
    <xf numFmtId="0" fontId="0" fillId="0" borderId="24" xfId="0" applyBorder="1"/>
    <xf numFmtId="0" fontId="0" fillId="0" borderId="42" xfId="0" applyBorder="1"/>
    <xf numFmtId="0" fontId="3" fillId="0" borderId="38" xfId="0" applyFont="1" applyBorder="1" applyAlignment="1">
      <alignment horizontal="center"/>
    </xf>
    <xf numFmtId="0" fontId="0" fillId="10" borderId="20" xfId="0" applyFont="1" applyFill="1" applyBorder="1"/>
    <xf numFmtId="0" fontId="0" fillId="10" borderId="43" xfId="0" applyFont="1" applyFill="1" applyBorder="1"/>
    <xf numFmtId="0" fontId="9" fillId="5" borderId="15" xfId="0" applyFont="1" applyFill="1" applyBorder="1" applyAlignment="1">
      <alignment horizontal="center" vertical="center" wrapText="1"/>
    </xf>
    <xf numFmtId="0" fontId="0" fillId="5" borderId="12" xfId="0" applyFill="1" applyBorder="1"/>
    <xf numFmtId="0" fontId="0" fillId="5" borderId="13" xfId="0" applyFont="1" applyFill="1" applyBorder="1"/>
    <xf numFmtId="0" fontId="2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5" borderId="0" xfId="0" applyFill="1" applyAlignment="1">
      <alignment horizontal="center"/>
    </xf>
    <xf numFmtId="16" fontId="0" fillId="0" borderId="0" xfId="0" applyNumberFormat="1" applyFont="1" applyAlignment="1">
      <alignment horizontal="right"/>
    </xf>
    <xf numFmtId="1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164" fontId="23" fillId="0" borderId="0" xfId="1"/>
    <xf numFmtId="164" fontId="0" fillId="0" borderId="0" xfId="1" applyFont="1" applyBorder="1" applyProtection="1"/>
    <xf numFmtId="0" fontId="1" fillId="0" borderId="0" xfId="0" applyFont="1"/>
    <xf numFmtId="14" fontId="2" fillId="0" borderId="0" xfId="0" applyNumberFormat="1" applyFont="1"/>
    <xf numFmtId="0" fontId="4" fillId="0" borderId="0" xfId="0" applyFont="1"/>
    <xf numFmtId="0" fontId="11" fillId="0" borderId="0" xfId="0" applyFont="1"/>
    <xf numFmtId="165" fontId="11" fillId="0" borderId="0" xfId="0" applyNumberFormat="1" applyFont="1"/>
    <xf numFmtId="0" fontId="1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5" fontId="1" fillId="0" borderId="0" xfId="0" applyNumberFormat="1" applyFont="1"/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164" fontId="4" fillId="0" borderId="15" xfId="1" applyFont="1" applyBorder="1" applyAlignment="1" applyProtection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0" fillId="2" borderId="0" xfId="0" applyFill="1" applyAlignment="1">
      <alignment horizontal="center"/>
    </xf>
    <xf numFmtId="0" fontId="0" fillId="2" borderId="0" xfId="0" applyFont="1" applyFill="1"/>
    <xf numFmtId="164" fontId="0" fillId="2" borderId="0" xfId="1" applyFont="1" applyFill="1" applyBorder="1" applyAlignment="1" applyProtection="1"/>
    <xf numFmtId="166" fontId="0" fillId="2" borderId="0" xfId="1" applyNumberFormat="1" applyFont="1" applyFill="1" applyBorder="1" applyAlignment="1" applyProtection="1"/>
    <xf numFmtId="166" fontId="4" fillId="2" borderId="0" xfId="0" applyNumberFormat="1" applyFont="1" applyFill="1" applyBorder="1"/>
    <xf numFmtId="164" fontId="0" fillId="0" borderId="0" xfId="1" applyFont="1" applyBorder="1" applyAlignment="1" applyProtection="1"/>
    <xf numFmtId="165" fontId="0" fillId="0" borderId="0" xfId="0" applyNumberFormat="1" applyBorder="1"/>
    <xf numFmtId="0" fontId="0" fillId="4" borderId="0" xfId="0" applyFill="1" applyAlignment="1">
      <alignment horizontal="center"/>
    </xf>
    <xf numFmtId="0" fontId="0" fillId="4" borderId="0" xfId="0" applyFont="1" applyFill="1"/>
    <xf numFmtId="166" fontId="0" fillId="4" borderId="0" xfId="1" applyNumberFormat="1" applyFont="1" applyFill="1" applyBorder="1" applyAlignment="1" applyProtection="1"/>
    <xf numFmtId="0" fontId="0" fillId="4" borderId="0" xfId="0" applyFont="1" applyFill="1" applyAlignment="1">
      <alignment horizontal="left"/>
    </xf>
    <xf numFmtId="164" fontId="0" fillId="4" borderId="0" xfId="1" applyFont="1" applyFill="1" applyBorder="1" applyAlignment="1" applyProtection="1"/>
    <xf numFmtId="0" fontId="6" fillId="4" borderId="0" xfId="0" applyFont="1" applyFill="1"/>
    <xf numFmtId="0" fontId="6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164" fontId="6" fillId="4" borderId="0" xfId="1" applyFont="1" applyFill="1" applyBorder="1" applyAlignment="1" applyProtection="1"/>
    <xf numFmtId="166" fontId="6" fillId="4" borderId="0" xfId="1" applyNumberFormat="1" applyFont="1" applyFill="1" applyBorder="1" applyAlignment="1" applyProtection="1"/>
    <xf numFmtId="165" fontId="4" fillId="4" borderId="0" xfId="0" applyNumberFormat="1" applyFont="1" applyFill="1" applyBorder="1"/>
    <xf numFmtId="0" fontId="0" fillId="11" borderId="0" xfId="0" applyFill="1" applyAlignment="1">
      <alignment horizontal="center"/>
    </xf>
    <xf numFmtId="0" fontId="0" fillId="11" borderId="0" xfId="0" applyFont="1" applyFill="1"/>
    <xf numFmtId="164" fontId="0" fillId="11" borderId="0" xfId="1" applyFont="1" applyFill="1" applyBorder="1" applyAlignment="1" applyProtection="1"/>
    <xf numFmtId="166" fontId="0" fillId="11" borderId="0" xfId="1" applyNumberFormat="1" applyFont="1" applyFill="1" applyBorder="1" applyAlignment="1" applyProtection="1"/>
    <xf numFmtId="165" fontId="4" fillId="11" borderId="0" xfId="0" applyNumberFormat="1" applyFont="1" applyFill="1" applyBorder="1"/>
    <xf numFmtId="0" fontId="4" fillId="0" borderId="0" xfId="0" applyFont="1" applyAlignment="1">
      <alignment horizontal="right"/>
    </xf>
    <xf numFmtId="165" fontId="4" fillId="0" borderId="0" xfId="0" applyNumberFormat="1" applyFont="1" applyBorder="1"/>
    <xf numFmtId="0" fontId="0" fillId="12" borderId="0" xfId="0" applyFill="1" applyAlignment="1">
      <alignment horizontal="center"/>
    </xf>
    <xf numFmtId="0" fontId="0" fillId="12" borderId="0" xfId="0" applyFont="1" applyFill="1"/>
    <xf numFmtId="164" fontId="0" fillId="12" borderId="0" xfId="1" applyFont="1" applyFill="1" applyBorder="1" applyAlignment="1" applyProtection="1"/>
    <xf numFmtId="165" fontId="0" fillId="12" borderId="0" xfId="0" applyNumberFormat="1" applyFill="1" applyBorder="1"/>
    <xf numFmtId="165" fontId="4" fillId="12" borderId="0" xfId="0" applyNumberFormat="1" applyFont="1" applyFill="1" applyBorder="1"/>
    <xf numFmtId="0" fontId="0" fillId="13" borderId="0" xfId="0" applyFill="1" applyAlignment="1">
      <alignment horizontal="center"/>
    </xf>
    <xf numFmtId="0" fontId="0" fillId="13" borderId="0" xfId="0" applyFont="1" applyFill="1"/>
    <xf numFmtId="164" fontId="0" fillId="13" borderId="0" xfId="1" applyFont="1" applyFill="1" applyBorder="1" applyAlignment="1" applyProtection="1"/>
    <xf numFmtId="165" fontId="0" fillId="13" borderId="0" xfId="0" applyNumberFormat="1" applyFill="1" applyBorder="1"/>
    <xf numFmtId="0" fontId="4" fillId="13" borderId="0" xfId="0" applyFont="1" applyFill="1" applyAlignment="1">
      <alignment horizontal="center"/>
    </xf>
    <xf numFmtId="165" fontId="4" fillId="13" borderId="0" xfId="0" applyNumberFormat="1" applyFont="1" applyFill="1" applyBorder="1"/>
    <xf numFmtId="0" fontId="0" fillId="14" borderId="0" xfId="0" applyFill="1" applyAlignment="1">
      <alignment horizontal="center"/>
    </xf>
    <xf numFmtId="0" fontId="0" fillId="14" borderId="0" xfId="0" applyFont="1" applyFill="1"/>
    <xf numFmtId="164" fontId="0" fillId="14" borderId="0" xfId="1" applyFont="1" applyFill="1" applyBorder="1" applyAlignment="1" applyProtection="1"/>
    <xf numFmtId="165" fontId="0" fillId="14" borderId="0" xfId="0" applyNumberFormat="1" applyFill="1" applyBorder="1"/>
    <xf numFmtId="165" fontId="4" fillId="14" borderId="0" xfId="0" applyNumberFormat="1" applyFont="1" applyFill="1" applyBorder="1"/>
    <xf numFmtId="0" fontId="0" fillId="15" borderId="0" xfId="0" applyFill="1" applyAlignment="1">
      <alignment horizontal="center"/>
    </xf>
    <xf numFmtId="0" fontId="0" fillId="15" borderId="0" xfId="0" applyFont="1" applyFill="1"/>
    <xf numFmtId="164" fontId="0" fillId="15" borderId="0" xfId="1" applyFont="1" applyFill="1" applyBorder="1" applyAlignment="1" applyProtection="1"/>
    <xf numFmtId="165" fontId="0" fillId="15" borderId="0" xfId="0" applyNumberFormat="1" applyFill="1"/>
    <xf numFmtId="165" fontId="0" fillId="15" borderId="0" xfId="0" applyNumberFormat="1" applyFill="1" applyBorder="1"/>
    <xf numFmtId="165" fontId="4" fillId="15" borderId="0" xfId="0" applyNumberFormat="1" applyFont="1" applyFill="1"/>
    <xf numFmtId="0" fontId="0" fillId="16" borderId="0" xfId="0" applyFill="1" applyAlignment="1">
      <alignment horizontal="center"/>
    </xf>
    <xf numFmtId="0" fontId="0" fillId="16" borderId="0" xfId="0" applyFont="1" applyFill="1" applyBorder="1"/>
    <xf numFmtId="0" fontId="0" fillId="16" borderId="0" xfId="0" applyFill="1"/>
    <xf numFmtId="165" fontId="0" fillId="16" borderId="0" xfId="1" applyNumberFormat="1" applyFont="1" applyFill="1" applyBorder="1" applyAlignment="1" applyProtection="1"/>
    <xf numFmtId="165" fontId="0" fillId="16" borderId="0" xfId="0" applyNumberFormat="1" applyFill="1" applyBorder="1"/>
    <xf numFmtId="165" fontId="4" fillId="16" borderId="0" xfId="0" applyNumberFormat="1" applyFont="1" applyFill="1" applyBorder="1"/>
    <xf numFmtId="0" fontId="0" fillId="17" borderId="0" xfId="0" applyFill="1" applyAlignment="1">
      <alignment horizontal="center"/>
    </xf>
    <xf numFmtId="0" fontId="0" fillId="17" borderId="0" xfId="0" applyFont="1" applyFill="1"/>
    <xf numFmtId="164" fontId="0" fillId="17" borderId="0" xfId="1" applyFont="1" applyFill="1" applyBorder="1" applyAlignment="1" applyProtection="1"/>
    <xf numFmtId="167" fontId="0" fillId="17" borderId="0" xfId="0" applyNumberFormat="1" applyFill="1"/>
    <xf numFmtId="0" fontId="0" fillId="17" borderId="0" xfId="0" applyFont="1" applyFill="1" applyAlignment="1"/>
    <xf numFmtId="0" fontId="0" fillId="17" borderId="0" xfId="0" applyFont="1" applyFill="1" applyAlignment="1">
      <alignment horizontal="center"/>
    </xf>
    <xf numFmtId="164" fontId="0" fillId="17" borderId="0" xfId="0" applyNumberFormat="1" applyFont="1" applyFill="1" applyAlignment="1"/>
    <xf numFmtId="165" fontId="0" fillId="17" borderId="0" xfId="0" applyNumberFormat="1" applyFill="1" applyBorder="1"/>
    <xf numFmtId="167" fontId="4" fillId="17" borderId="0" xfId="0" applyNumberFormat="1" applyFont="1" applyFill="1"/>
    <xf numFmtId="0" fontId="0" fillId="6" borderId="0" xfId="0" applyFill="1" applyAlignment="1">
      <alignment horizontal="center"/>
    </xf>
    <xf numFmtId="0" fontId="0" fillId="6" borderId="0" xfId="0" applyFont="1" applyFill="1"/>
    <xf numFmtId="164" fontId="0" fillId="6" borderId="0" xfId="1" applyFont="1" applyFill="1" applyBorder="1" applyAlignment="1" applyProtection="1"/>
    <xf numFmtId="165" fontId="0" fillId="6" borderId="0" xfId="0" applyNumberFormat="1" applyFill="1" applyBorder="1"/>
    <xf numFmtId="165" fontId="4" fillId="6" borderId="0" xfId="0" applyNumberFormat="1" applyFont="1" applyFill="1"/>
    <xf numFmtId="0" fontId="0" fillId="0" borderId="0" xfId="0" applyFont="1" applyAlignment="1">
      <alignment textRotation="90"/>
    </xf>
    <xf numFmtId="0" fontId="0" fillId="0" borderId="0" xfId="0" applyFont="1" applyAlignment="1"/>
    <xf numFmtId="0" fontId="0" fillId="0" borderId="0" xfId="0" applyAlignment="1">
      <alignment horizontal="center" wrapText="1"/>
    </xf>
    <xf numFmtId="0" fontId="0" fillId="8" borderId="0" xfId="0" applyFont="1" applyFill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13" fillId="0" borderId="0" xfId="0" applyNumberFormat="1" applyFont="1" applyAlignment="1">
      <alignment horizontal="center" wrapText="1"/>
    </xf>
    <xf numFmtId="0" fontId="14" fillId="0" borderId="0" xfId="0" applyFont="1" applyAlignment="1">
      <alignment horizontal="center"/>
    </xf>
    <xf numFmtId="14" fontId="15" fillId="0" borderId="0" xfId="0" applyNumberFormat="1" applyFont="1" applyAlignment="1">
      <alignment horizontal="center" wrapText="1"/>
    </xf>
    <xf numFmtId="0" fontId="0" fillId="18" borderId="0" xfId="0" applyFont="1" applyFill="1" applyAlignment="1">
      <alignment horizontal="center" vertical="center" wrapText="1"/>
    </xf>
    <xf numFmtId="0" fontId="0" fillId="19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20" borderId="0" xfId="0" applyFont="1" applyFill="1" applyAlignment="1">
      <alignment horizontal="center" vertical="center" wrapText="1"/>
    </xf>
    <xf numFmtId="0" fontId="16" fillId="21" borderId="15" xfId="0" applyFont="1" applyFill="1" applyBorder="1" applyAlignment="1">
      <alignment horizontal="center" wrapText="1"/>
    </xf>
    <xf numFmtId="0" fontId="0" fillId="21" borderId="15" xfId="0" applyFont="1" applyFill="1" applyBorder="1" applyAlignment="1">
      <alignment horizontal="center" wrapText="1"/>
    </xf>
    <xf numFmtId="0" fontId="0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18" borderId="15" xfId="0" applyFont="1" applyFill="1" applyBorder="1" applyAlignment="1">
      <alignment horizontal="center" vertical="center" wrapText="1"/>
    </xf>
    <xf numFmtId="0" fontId="0" fillId="22" borderId="0" xfId="0" applyFont="1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wrapText="1"/>
    </xf>
    <xf numFmtId="0" fontId="9" fillId="0" borderId="15" xfId="0" applyFont="1" applyBorder="1" applyAlignment="1">
      <alignment horizontal="center" vertical="center" wrapText="1"/>
    </xf>
    <xf numFmtId="0" fontId="9" fillId="22" borderId="15" xfId="0" applyFont="1" applyFill="1" applyBorder="1" applyAlignment="1">
      <alignment horizontal="center" vertical="center" wrapText="1"/>
    </xf>
    <xf numFmtId="0" fontId="0" fillId="19" borderId="15" xfId="0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0" fillId="4" borderId="0" xfId="0" applyFont="1" applyFill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top"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23" borderId="15" xfId="0" applyFont="1" applyFill="1" applyBorder="1" applyAlignment="1">
      <alignment horizontal="center" vertical="center" wrapText="1"/>
    </xf>
    <xf numFmtId="0" fontId="9" fillId="24" borderId="15" xfId="0" applyFont="1" applyFill="1" applyBorder="1" applyAlignment="1">
      <alignment horizontal="center" vertical="center" wrapText="1"/>
    </xf>
    <xf numFmtId="0" fontId="0" fillId="23" borderId="0" xfId="0" applyFill="1"/>
    <xf numFmtId="14" fontId="3" fillId="0" borderId="0" xfId="0" applyNumberFormat="1" applyFont="1"/>
    <xf numFmtId="0" fontId="3" fillId="0" borderId="0" xfId="0" applyFont="1"/>
    <xf numFmtId="0" fontId="2" fillId="0" borderId="0" xfId="0" applyFont="1"/>
    <xf numFmtId="0" fontId="0" fillId="0" borderId="0" xfId="0" applyFont="1" applyBorder="1" applyAlignment="1">
      <alignment horizontal="center"/>
    </xf>
    <xf numFmtId="0" fontId="0" fillId="25" borderId="9" xfId="0" applyFont="1" applyFill="1" applyBorder="1" applyAlignment="1">
      <alignment horizontal="center"/>
    </xf>
    <xf numFmtId="0" fontId="0" fillId="25" borderId="7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2" borderId="7" xfId="0" applyFont="1" applyFill="1" applyBorder="1"/>
    <xf numFmtId="0" fontId="0" fillId="4" borderId="8" xfId="0" applyFont="1" applyFill="1" applyBorder="1" applyAlignment="1">
      <alignment horizontal="center"/>
    </xf>
    <xf numFmtId="0" fontId="0" fillId="25" borderId="14" xfId="0" applyFont="1" applyFill="1" applyBorder="1" applyAlignment="1">
      <alignment horizontal="center"/>
    </xf>
    <xf numFmtId="0" fontId="0" fillId="25" borderId="15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2" borderId="15" xfId="0" applyFont="1" applyFill="1" applyBorder="1"/>
    <xf numFmtId="0" fontId="0" fillId="4" borderId="16" xfId="0" applyFont="1" applyFill="1" applyBorder="1" applyAlignment="1">
      <alignment horizontal="center"/>
    </xf>
    <xf numFmtId="0" fontId="0" fillId="15" borderId="0" xfId="0" applyFill="1" applyBorder="1" applyAlignment="1">
      <alignment horizontal="center"/>
    </xf>
    <xf numFmtId="0" fontId="0" fillId="25" borderId="21" xfId="0" applyFont="1" applyFill="1" applyBorder="1" applyAlignment="1">
      <alignment horizontal="center"/>
    </xf>
    <xf numFmtId="0" fontId="0" fillId="25" borderId="22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0" fontId="0" fillId="22" borderId="22" xfId="0" applyFont="1" applyFill="1" applyBorder="1"/>
    <xf numFmtId="0" fontId="0" fillId="4" borderId="23" xfId="0" applyFont="1" applyFill="1" applyBorder="1" applyAlignment="1">
      <alignment horizontal="center"/>
    </xf>
    <xf numFmtId="0" fontId="0" fillId="15" borderId="7" xfId="0" applyFont="1" applyFill="1" applyBorder="1" applyAlignment="1">
      <alignment horizontal="center"/>
    </xf>
    <xf numFmtId="0" fontId="0" fillId="15" borderId="15" xfId="0" applyFont="1" applyFill="1" applyBorder="1" applyAlignment="1">
      <alignment horizontal="center"/>
    </xf>
    <xf numFmtId="0" fontId="0" fillId="15" borderId="22" xfId="0" applyFont="1" applyFill="1" applyBorder="1" applyAlignment="1">
      <alignment horizontal="center"/>
    </xf>
    <xf numFmtId="0" fontId="2" fillId="23" borderId="0" xfId="0" applyFont="1" applyFill="1"/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0" fillId="23" borderId="49" xfId="0" applyFill="1" applyBorder="1" applyAlignment="1">
      <alignment horizontal="right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left"/>
    </xf>
    <xf numFmtId="0" fontId="0" fillId="5" borderId="31" xfId="0" applyFill="1" applyBorder="1" applyAlignment="1">
      <alignment horizontal="center"/>
    </xf>
    <xf numFmtId="0" fontId="0" fillId="23" borderId="43" xfId="0" applyFont="1" applyFill="1" applyBorder="1" applyAlignment="1">
      <alignment horizontal="right"/>
    </xf>
    <xf numFmtId="0" fontId="0" fillId="0" borderId="3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43" xfId="0" applyFont="1" applyBorder="1" applyAlignment="1">
      <alignment horizontal="left" vertical="center"/>
    </xf>
    <xf numFmtId="0" fontId="0" fillId="5" borderId="31" xfId="0" applyFont="1" applyFill="1" applyBorder="1" applyAlignment="1">
      <alignment horizontal="center" vertical="center" wrapText="1"/>
    </xf>
    <xf numFmtId="0" fontId="3" fillId="2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23" borderId="43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50" xfId="0" applyFont="1" applyBorder="1" applyAlignment="1">
      <alignment horizontal="left" vertical="center"/>
    </xf>
    <xf numFmtId="0" fontId="0" fillId="5" borderId="5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23" borderId="50" xfId="0" applyFont="1" applyFill="1" applyBorder="1" applyAlignment="1">
      <alignment horizontal="right"/>
    </xf>
    <xf numFmtId="0" fontId="0" fillId="0" borderId="32" xfId="0" applyFont="1" applyBorder="1" applyAlignment="1">
      <alignment horizontal="center"/>
    </xf>
    <xf numFmtId="0" fontId="0" fillId="0" borderId="51" xfId="0" applyFont="1" applyBorder="1" applyAlignment="1">
      <alignment horizontal="center"/>
    </xf>
    <xf numFmtId="0" fontId="0" fillId="23" borderId="0" xfId="0" applyFill="1" applyBorder="1" applyAlignment="1">
      <alignment horizontal="right"/>
    </xf>
    <xf numFmtId="49" fontId="3" fillId="0" borderId="0" xfId="0" applyNumberFormat="1" applyFont="1" applyAlignment="1">
      <alignment horizontal="center" vertical="center"/>
    </xf>
    <xf numFmtId="0" fontId="3" fillId="23" borderId="0" xfId="0" applyFont="1" applyFill="1" applyAlignment="1">
      <alignment horizontal="center" vertical="center"/>
    </xf>
    <xf numFmtId="49" fontId="0" fillId="0" borderId="0" xfId="0" applyNumberFormat="1" applyFont="1" applyAlignment="1">
      <alignment horizontal="left"/>
    </xf>
    <xf numFmtId="0" fontId="0" fillId="26" borderId="0" xfId="0" applyFont="1" applyFill="1" applyAlignment="1">
      <alignment horizontal="center"/>
    </xf>
    <xf numFmtId="0" fontId="0" fillId="23" borderId="0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0" fillId="23" borderId="0" xfId="0" applyFill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Font="1" applyAlignment="1">
      <alignment horizontal="center"/>
    </xf>
    <xf numFmtId="0" fontId="0" fillId="27" borderId="0" xfId="0" applyFont="1" applyFill="1" applyAlignment="1">
      <alignment horizontal="center"/>
    </xf>
    <xf numFmtId="0" fontId="0" fillId="28" borderId="0" xfId="0" applyFont="1" applyFill="1" applyAlignment="1">
      <alignment horizontal="center"/>
    </xf>
    <xf numFmtId="0" fontId="0" fillId="29" borderId="0" xfId="0" applyFont="1" applyFill="1" applyAlignment="1">
      <alignment horizontal="center"/>
    </xf>
    <xf numFmtId="168" fontId="3" fillId="0" borderId="0" xfId="0" applyNumberFormat="1" applyFont="1"/>
    <xf numFmtId="0" fontId="2" fillId="0" borderId="47" xfId="0" applyFont="1" applyBorder="1"/>
    <xf numFmtId="0" fontId="0" fillId="0" borderId="48" xfId="0" applyBorder="1"/>
    <xf numFmtId="0" fontId="2" fillId="0" borderId="0" xfId="0" applyFont="1" applyBorder="1"/>
    <xf numFmtId="0" fontId="2" fillId="0" borderId="2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2" xfId="0" applyFont="1" applyBorder="1"/>
    <xf numFmtId="0" fontId="9" fillId="0" borderId="14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165" fontId="0" fillId="0" borderId="0" xfId="0" applyNumberFormat="1"/>
    <xf numFmtId="165" fontId="0" fillId="0" borderId="0" xfId="0" applyNumberFormat="1" applyBorder="1" applyAlignment="1"/>
    <xf numFmtId="165" fontId="4" fillId="0" borderId="0" xfId="0" applyNumberFormat="1" applyFont="1"/>
    <xf numFmtId="166" fontId="4" fillId="0" borderId="0" xfId="1" applyNumberFormat="1" applyFont="1" applyBorder="1" applyAlignment="1" applyProtection="1"/>
    <xf numFmtId="164" fontId="4" fillId="0" borderId="0" xfId="1" applyFont="1" applyBorder="1" applyAlignment="1" applyProtection="1"/>
    <xf numFmtId="0" fontId="17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5" borderId="0" xfId="0" applyFont="1" applyFill="1" applyAlignment="1">
      <alignment horizontal="center"/>
    </xf>
    <xf numFmtId="0" fontId="8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5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12" fillId="0" borderId="0" xfId="0" applyFont="1"/>
    <xf numFmtId="0" fontId="22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23" borderId="0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0" fillId="0" borderId="16" xfId="0" applyBorder="1" applyAlignment="1">
      <alignment horizontal="left" vertical="center" wrapText="1"/>
    </xf>
    <xf numFmtId="0" fontId="2" fillId="0" borderId="10" xfId="0" applyFont="1" applyBorder="1" applyAlignment="1">
      <alignment horizontal="center"/>
    </xf>
    <xf numFmtId="0" fontId="0" fillId="21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11" borderId="7" xfId="0" applyFont="1" applyFill="1" applyBorder="1" applyAlignment="1">
      <alignment horizontal="left"/>
    </xf>
    <xf numFmtId="0" fontId="9" fillId="5" borderId="14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0" fillId="5" borderId="33" xfId="0" applyFill="1" applyBorder="1"/>
    <xf numFmtId="0" fontId="0" fillId="5" borderId="34" xfId="0" applyFont="1" applyFill="1" applyBorder="1"/>
    <xf numFmtId="0" fontId="9" fillId="0" borderId="15" xfId="0" applyFont="1" applyFill="1" applyBorder="1" applyAlignment="1">
      <alignment horizontal="center" vertical="center" wrapText="1"/>
    </xf>
    <xf numFmtId="0" fontId="9" fillId="30" borderId="15" xfId="0" applyFont="1" applyFill="1" applyBorder="1" applyAlignment="1">
      <alignment horizontal="center" vertical="center" wrapText="1"/>
    </xf>
    <xf numFmtId="49" fontId="0" fillId="0" borderId="0" xfId="0" applyNumberFormat="1" applyFont="1"/>
    <xf numFmtId="0" fontId="4" fillId="0" borderId="6" xfId="0" applyFont="1" applyBorder="1"/>
    <xf numFmtId="0" fontId="0" fillId="0" borderId="12" xfId="0" applyBorder="1" applyAlignment="1">
      <alignment horizontal="center" vertical="center"/>
    </xf>
    <xf numFmtId="0" fontId="4" fillId="0" borderId="0" xfId="0" applyFont="1" applyBorder="1"/>
    <xf numFmtId="0" fontId="4" fillId="0" borderId="37" xfId="0" applyFont="1" applyBorder="1"/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4" fillId="4" borderId="0" xfId="0" applyFont="1" applyFill="1" applyBorder="1" applyAlignment="1">
      <alignment horizontal="right"/>
    </xf>
    <xf numFmtId="0" fontId="4" fillId="11" borderId="0" xfId="0" applyFont="1" applyFill="1" applyBorder="1" applyAlignment="1">
      <alignment horizontal="right"/>
    </xf>
    <xf numFmtId="0" fontId="4" fillId="12" borderId="0" xfId="0" applyFont="1" applyFill="1" applyBorder="1" applyAlignment="1">
      <alignment horizontal="right"/>
    </xf>
    <xf numFmtId="0" fontId="4" fillId="13" borderId="0" xfId="0" applyFont="1" applyFill="1" applyBorder="1" applyAlignment="1">
      <alignment horizontal="right"/>
    </xf>
    <xf numFmtId="0" fontId="4" fillId="14" borderId="0" xfId="0" applyFont="1" applyFill="1" applyBorder="1" applyAlignment="1">
      <alignment horizontal="right"/>
    </xf>
    <xf numFmtId="0" fontId="4" fillId="15" borderId="0" xfId="0" applyFont="1" applyFill="1" applyBorder="1" applyAlignment="1">
      <alignment horizontal="right"/>
    </xf>
    <xf numFmtId="0" fontId="4" fillId="6" borderId="0" xfId="0" applyFont="1" applyFill="1" applyBorder="1" applyAlignment="1">
      <alignment horizontal="right"/>
    </xf>
    <xf numFmtId="0" fontId="4" fillId="16" borderId="0" xfId="0" applyFont="1" applyFill="1" applyBorder="1" applyAlignment="1">
      <alignment horizontal="right"/>
    </xf>
    <xf numFmtId="0" fontId="4" fillId="17" borderId="0" xfId="0" applyFont="1" applyFill="1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/>
    </xf>
    <xf numFmtId="0" fontId="4" fillId="0" borderId="0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88"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4BD5E"/>
      <rgbColor rgb="FF800080"/>
      <rgbColor rgb="FF008080"/>
      <rgbColor rgb="FFBFBFBF"/>
      <rgbColor rgb="FF808080"/>
      <rgbColor rgb="FF9999FF"/>
      <rgbColor rgb="FFC0504D"/>
      <rgbColor rgb="FFFCD5B5"/>
      <rgbColor rgb="FFCCC1DA"/>
      <rgbColor rgb="FF660066"/>
      <rgbColor rgb="FFD99694"/>
      <rgbColor rgb="FF0066CC"/>
      <rgbColor rgb="FFC6D9F1"/>
      <rgbColor rgb="FF000080"/>
      <rgbColor rgb="FFFF00FF"/>
      <rgbColor rgb="FFC4BD97"/>
      <rgbColor rgb="FF00FFFF"/>
      <rgbColor rgb="FF800080"/>
      <rgbColor rgb="FF800000"/>
      <rgbColor rgb="FF008080"/>
      <rgbColor rgb="FF0000FF"/>
      <rgbColor rgb="FF00B0F0"/>
      <rgbColor rgb="FF93CDDD"/>
      <rgbColor rgb="FFB9CDE5"/>
      <rgbColor rgb="FFDDEE61"/>
      <rgbColor rgb="FF99CCFF"/>
      <rgbColor rgb="FFE6B9B8"/>
      <rgbColor rgb="FFB3A2C7"/>
      <rgbColor rgb="FFFFCC99"/>
      <rgbColor rgb="FF3366FF"/>
      <rgbColor rgb="FF33CCCC"/>
      <rgbColor rgb="FF92D050"/>
      <rgbColor rgb="FFFFC000"/>
      <rgbColor rgb="FFF79646"/>
      <rgbColor rgb="FFFF3300"/>
      <rgbColor rgb="FF7F7F7F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73080</xdr:colOff>
      <xdr:row>7</xdr:row>
      <xdr:rowOff>124920</xdr:rowOff>
    </xdr:from>
    <xdr:to>
      <xdr:col>10</xdr:col>
      <xdr:colOff>63000</xdr:colOff>
      <xdr:row>29</xdr:row>
      <xdr:rowOff>10080</xdr:rowOff>
    </xdr:to>
    <xdr:sp macro="" textlink="">
      <xdr:nvSpPr>
        <xdr:cNvPr id="2" name="CustomShape 1"/>
        <xdr:cNvSpPr/>
      </xdr:nvSpPr>
      <xdr:spPr>
        <a:xfrm>
          <a:off x="2292120" y="1706040"/>
          <a:ext cx="10086480" cy="3933000"/>
        </a:xfrm>
        <a:prstGeom prst="rect">
          <a:avLst/>
        </a:prstGeom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7200" b="0" strike="noStrike" spc="-1">
              <a:solidFill>
                <a:srgbClr val="FFFFFF"/>
              </a:solidFill>
              <a:uFill>
                <a:solidFill>
                  <a:srgbClr val="FFFFFF"/>
                </a:solidFill>
              </a:uFill>
              <a:latin typeface="Calibri"/>
            </a:rPr>
            <a:t>OBSOLETE!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96"/>
  <sheetViews>
    <sheetView zoomScale="80" zoomScaleNormal="80" workbookViewId="0">
      <selection activeCell="F20" sqref="F20"/>
    </sheetView>
  </sheetViews>
  <sheetFormatPr defaultRowHeight="15" x14ac:dyDescent="0.25"/>
  <cols>
    <col min="1" max="1" width="5.5703125"/>
    <col min="2" max="2" width="28.7109375" style="1"/>
    <col min="3" max="3" width="39.28515625"/>
    <col min="4" max="4" width="17.140625" style="2"/>
    <col min="5" max="5" width="25.140625"/>
    <col min="6" max="6" width="40.28515625"/>
    <col min="7" max="1025" width="8.5703125"/>
  </cols>
  <sheetData>
    <row r="1" spans="2:6" ht="21" x14ac:dyDescent="0.25">
      <c r="B1" s="3">
        <v>42741</v>
      </c>
      <c r="D1"/>
    </row>
    <row r="2" spans="2:6" x14ac:dyDescent="0.25">
      <c r="B2"/>
      <c r="D2"/>
    </row>
    <row r="3" spans="2:6" s="4" customFormat="1" x14ac:dyDescent="0.25">
      <c r="B3" s="5" t="s">
        <v>0</v>
      </c>
      <c r="C3" s="4" t="s">
        <v>1</v>
      </c>
      <c r="D3" s="6" t="s">
        <v>2</v>
      </c>
      <c r="E3" s="4" t="s">
        <v>3</v>
      </c>
      <c r="F3" s="4" t="s">
        <v>4</v>
      </c>
    </row>
    <row r="4" spans="2:6" s="4" customFormat="1" x14ac:dyDescent="0.25">
      <c r="B4" s="5"/>
      <c r="C4"/>
      <c r="D4" s="6"/>
      <c r="E4"/>
      <c r="F4"/>
    </row>
    <row r="5" spans="2:6" x14ac:dyDescent="0.25">
      <c r="B5" s="7" t="s">
        <v>5</v>
      </c>
      <c r="C5" t="s">
        <v>6</v>
      </c>
      <c r="D5" s="8" t="s">
        <v>7</v>
      </c>
    </row>
    <row r="6" spans="2:6" x14ac:dyDescent="0.25">
      <c r="B6" s="7" t="s">
        <v>8</v>
      </c>
      <c r="C6" t="s">
        <v>9</v>
      </c>
      <c r="D6" s="8"/>
    </row>
    <row r="7" spans="2:6" x14ac:dyDescent="0.25">
      <c r="B7" s="7" t="s">
        <v>10</v>
      </c>
      <c r="C7" t="s">
        <v>11</v>
      </c>
      <c r="D7" s="8"/>
    </row>
    <row r="8" spans="2:6" x14ac:dyDescent="0.25">
      <c r="B8" s="7" t="s">
        <v>12</v>
      </c>
      <c r="C8" t="s">
        <v>13</v>
      </c>
      <c r="D8" s="13" t="s">
        <v>7</v>
      </c>
    </row>
    <row r="9" spans="2:6" x14ac:dyDescent="0.25">
      <c r="B9" s="7" t="s">
        <v>15</v>
      </c>
      <c r="D9" s="8"/>
    </row>
    <row r="10" spans="2:6" x14ac:dyDescent="0.25">
      <c r="B10" s="7" t="s">
        <v>16</v>
      </c>
      <c r="D10" s="8"/>
    </row>
    <row r="11" spans="2:6" x14ac:dyDescent="0.25">
      <c r="B11" s="7" t="s">
        <v>17</v>
      </c>
      <c r="D11" s="8"/>
    </row>
    <row r="12" spans="2:6" x14ac:dyDescent="0.25">
      <c r="B12" s="7" t="s">
        <v>18</v>
      </c>
      <c r="C12" t="s">
        <v>19</v>
      </c>
      <c r="D12" s="10" t="s">
        <v>20</v>
      </c>
    </row>
    <row r="13" spans="2:6" x14ac:dyDescent="0.25">
      <c r="B13" s="7" t="s">
        <v>21</v>
      </c>
      <c r="C13" t="s">
        <v>22</v>
      </c>
      <c r="D13" s="10" t="s">
        <v>20</v>
      </c>
    </row>
    <row r="14" spans="2:6" x14ac:dyDescent="0.25">
      <c r="B14" s="7" t="s">
        <v>23</v>
      </c>
      <c r="D14"/>
    </row>
    <row r="15" spans="2:6" x14ac:dyDescent="0.25">
      <c r="B15" s="7" t="s">
        <v>24</v>
      </c>
      <c r="D15" s="8"/>
    </row>
    <row r="16" spans="2:6" x14ac:dyDescent="0.25">
      <c r="B16" s="7" t="s">
        <v>25</v>
      </c>
      <c r="D16" s="8"/>
    </row>
    <row r="17" spans="2:6" x14ac:dyDescent="0.25">
      <c r="B17" s="7" t="s">
        <v>26</v>
      </c>
      <c r="C17" t="s">
        <v>27</v>
      </c>
      <c r="D17" s="9" t="s">
        <v>14</v>
      </c>
    </row>
    <row r="18" spans="2:6" x14ac:dyDescent="0.25">
      <c r="B18" s="7" t="s">
        <v>28</v>
      </c>
      <c r="C18" t="s">
        <v>29</v>
      </c>
      <c r="D18" s="9" t="s">
        <v>14</v>
      </c>
    </row>
    <row r="19" spans="2:6" x14ac:dyDescent="0.25">
      <c r="B19" s="7" t="s">
        <v>30</v>
      </c>
      <c r="C19" t="s">
        <v>31</v>
      </c>
      <c r="D19" s="9" t="s">
        <v>14</v>
      </c>
    </row>
    <row r="20" spans="2:6" x14ac:dyDescent="0.25">
      <c r="B20" s="7" t="s">
        <v>32</v>
      </c>
      <c r="C20" t="s">
        <v>33</v>
      </c>
      <c r="D20" s="9" t="s">
        <v>14</v>
      </c>
    </row>
    <row r="21" spans="2:6" x14ac:dyDescent="0.25">
      <c r="B21" s="7" t="s">
        <v>34</v>
      </c>
      <c r="C21" t="s">
        <v>35</v>
      </c>
      <c r="D21" s="9" t="s">
        <v>14</v>
      </c>
    </row>
    <row r="22" spans="2:6" x14ac:dyDescent="0.25">
      <c r="B22" s="7" t="s">
        <v>36</v>
      </c>
      <c r="C22" t="s">
        <v>37</v>
      </c>
      <c r="D22"/>
      <c r="F22" t="s">
        <v>38</v>
      </c>
    </row>
    <row r="23" spans="2:6" x14ac:dyDescent="0.25">
      <c r="B23" s="7" t="s">
        <v>39</v>
      </c>
      <c r="C23" t="s">
        <v>40</v>
      </c>
      <c r="D23" s="9" t="s">
        <v>14</v>
      </c>
    </row>
    <row r="24" spans="2:6" x14ac:dyDescent="0.25">
      <c r="B24" s="7" t="s">
        <v>41</v>
      </c>
      <c r="C24" t="s">
        <v>42</v>
      </c>
      <c r="D24" s="9" t="s">
        <v>14</v>
      </c>
    </row>
    <row r="25" spans="2:6" x14ac:dyDescent="0.25">
      <c r="B25" s="7" t="s">
        <v>43</v>
      </c>
      <c r="C25" t="s">
        <v>44</v>
      </c>
      <c r="D25" s="9" t="s">
        <v>14</v>
      </c>
    </row>
    <row r="26" spans="2:6" x14ac:dyDescent="0.25">
      <c r="B26" s="7" t="s">
        <v>45</v>
      </c>
      <c r="C26" t="s">
        <v>46</v>
      </c>
      <c r="D26"/>
      <c r="F26" t="s">
        <v>38</v>
      </c>
    </row>
    <row r="27" spans="2:6" x14ac:dyDescent="0.25">
      <c r="B27" s="7" t="s">
        <v>47</v>
      </c>
      <c r="C27" t="s">
        <v>48</v>
      </c>
      <c r="D27" s="11" t="s">
        <v>49</v>
      </c>
      <c r="F27" t="s">
        <v>38</v>
      </c>
    </row>
    <row r="28" spans="2:6" x14ac:dyDescent="0.25">
      <c r="B28" s="7" t="s">
        <v>50</v>
      </c>
      <c r="C28" t="s">
        <v>51</v>
      </c>
      <c r="D28" s="11" t="s">
        <v>52</v>
      </c>
      <c r="F28" t="s">
        <v>38</v>
      </c>
    </row>
    <row r="29" spans="2:6" x14ac:dyDescent="0.25">
      <c r="B29" s="7" t="s">
        <v>53</v>
      </c>
      <c r="D29" s="8"/>
    </row>
    <row r="30" spans="2:6" x14ac:dyDescent="0.25">
      <c r="B30" s="7" t="s">
        <v>54</v>
      </c>
      <c r="C30" t="s">
        <v>55</v>
      </c>
      <c r="D30" s="8"/>
    </row>
    <row r="31" spans="2:6" x14ac:dyDescent="0.25">
      <c r="B31" s="7" t="s">
        <v>56</v>
      </c>
      <c r="D31" s="8"/>
    </row>
    <row r="32" spans="2:6" x14ac:dyDescent="0.25">
      <c r="B32" s="7" t="s">
        <v>57</v>
      </c>
      <c r="C32" t="s">
        <v>58</v>
      </c>
      <c r="D32" s="9" t="s">
        <v>14</v>
      </c>
    </row>
    <row r="33" spans="2:6" x14ac:dyDescent="0.25">
      <c r="B33" s="7" t="s">
        <v>59</v>
      </c>
      <c r="C33" t="s">
        <v>60</v>
      </c>
      <c r="D33" s="9" t="s">
        <v>14</v>
      </c>
    </row>
    <row r="34" spans="2:6" x14ac:dyDescent="0.25">
      <c r="B34" s="7" t="s">
        <v>61</v>
      </c>
      <c r="C34" t="s">
        <v>62</v>
      </c>
      <c r="D34" s="8" t="s">
        <v>7</v>
      </c>
    </row>
    <row r="35" spans="2:6" x14ac:dyDescent="0.25">
      <c r="B35" s="7" t="s">
        <v>63</v>
      </c>
      <c r="C35" t="s">
        <v>64</v>
      </c>
      <c r="D35" s="9" t="s">
        <v>14</v>
      </c>
    </row>
    <row r="36" spans="2:6" x14ac:dyDescent="0.25">
      <c r="B36" s="7" t="s">
        <v>65</v>
      </c>
      <c r="C36" t="s">
        <v>66</v>
      </c>
      <c r="D36" s="9" t="s">
        <v>14</v>
      </c>
    </row>
    <row r="37" spans="2:6" x14ac:dyDescent="0.25">
      <c r="B37" s="7" t="s">
        <v>67</v>
      </c>
      <c r="C37" t="s">
        <v>68</v>
      </c>
      <c r="D37" s="9" t="s">
        <v>14</v>
      </c>
    </row>
    <row r="38" spans="2:6" x14ac:dyDescent="0.25">
      <c r="B38" s="7" t="s">
        <v>69</v>
      </c>
      <c r="C38" t="s">
        <v>70</v>
      </c>
      <c r="D38" s="9" t="s">
        <v>14</v>
      </c>
      <c r="F38" t="s">
        <v>38</v>
      </c>
    </row>
    <row r="39" spans="2:6" x14ac:dyDescent="0.25">
      <c r="B39" s="7" t="s">
        <v>71</v>
      </c>
      <c r="C39" t="s">
        <v>72</v>
      </c>
      <c r="D39" s="9" t="s">
        <v>14</v>
      </c>
    </row>
    <row r="40" spans="2:6" x14ac:dyDescent="0.25">
      <c r="B40" s="7" t="s">
        <v>73</v>
      </c>
      <c r="C40" t="s">
        <v>74</v>
      </c>
      <c r="D40" s="9" t="s">
        <v>14</v>
      </c>
    </row>
    <row r="41" spans="2:6" x14ac:dyDescent="0.25">
      <c r="B41" s="7" t="s">
        <v>75</v>
      </c>
      <c r="C41" t="s">
        <v>76</v>
      </c>
      <c r="D41"/>
      <c r="F41" t="s">
        <v>38</v>
      </c>
    </row>
    <row r="42" spans="2:6" x14ac:dyDescent="0.25">
      <c r="B42" s="7" t="s">
        <v>77</v>
      </c>
      <c r="C42" t="s">
        <v>78</v>
      </c>
      <c r="D42" s="9" t="s">
        <v>14</v>
      </c>
    </row>
    <row r="43" spans="2:6" x14ac:dyDescent="0.25">
      <c r="B43" s="7" t="s">
        <v>79</v>
      </c>
      <c r="C43" t="s">
        <v>80</v>
      </c>
      <c r="D43" s="8"/>
      <c r="F43" t="s">
        <v>38</v>
      </c>
    </row>
    <row r="44" spans="2:6" x14ac:dyDescent="0.25">
      <c r="B44" s="7" t="s">
        <v>81</v>
      </c>
      <c r="C44" t="s">
        <v>82</v>
      </c>
      <c r="D44" s="11" t="s">
        <v>52</v>
      </c>
      <c r="F44" t="s">
        <v>38</v>
      </c>
    </row>
    <row r="45" spans="2:6" x14ac:dyDescent="0.25">
      <c r="B45" s="7" t="s">
        <v>83</v>
      </c>
      <c r="C45" t="s">
        <v>84</v>
      </c>
      <c r="D45" s="9" t="s">
        <v>14</v>
      </c>
    </row>
    <row r="46" spans="2:6" x14ac:dyDescent="0.25">
      <c r="B46" s="7" t="s">
        <v>85</v>
      </c>
      <c r="C46" t="s">
        <v>86</v>
      </c>
      <c r="D46" s="9" t="s">
        <v>14</v>
      </c>
    </row>
    <row r="47" spans="2:6" x14ac:dyDescent="0.25">
      <c r="B47" s="7" t="s">
        <v>87</v>
      </c>
      <c r="C47" t="s">
        <v>88</v>
      </c>
      <c r="D47" s="9" t="s">
        <v>14</v>
      </c>
    </row>
    <row r="48" spans="2:6" x14ac:dyDescent="0.25">
      <c r="B48" s="7" t="s">
        <v>89</v>
      </c>
      <c r="C48" t="s">
        <v>90</v>
      </c>
      <c r="D48" s="9" t="s">
        <v>14</v>
      </c>
    </row>
    <row r="49" spans="2:4" x14ac:dyDescent="0.25">
      <c r="B49" s="7" t="s">
        <v>91</v>
      </c>
      <c r="C49" t="s">
        <v>92</v>
      </c>
      <c r="D49" s="9" t="s">
        <v>14</v>
      </c>
    </row>
    <row r="50" spans="2:4" x14ac:dyDescent="0.25">
      <c r="B50" s="7" t="s">
        <v>93</v>
      </c>
      <c r="C50" t="s">
        <v>94</v>
      </c>
      <c r="D50" s="9" t="s">
        <v>14</v>
      </c>
    </row>
    <row r="51" spans="2:4" x14ac:dyDescent="0.25">
      <c r="B51" s="7" t="s">
        <v>95</v>
      </c>
      <c r="C51" t="s">
        <v>96</v>
      </c>
      <c r="D51" s="9" t="s">
        <v>14</v>
      </c>
    </row>
    <row r="52" spans="2:4" x14ac:dyDescent="0.25">
      <c r="B52" s="7" t="s">
        <v>97</v>
      </c>
      <c r="C52" t="s">
        <v>1405</v>
      </c>
      <c r="D52" s="13" t="s">
        <v>7</v>
      </c>
    </row>
    <row r="53" spans="2:4" x14ac:dyDescent="0.25">
      <c r="B53" s="7" t="s">
        <v>98</v>
      </c>
      <c r="C53" t="s">
        <v>1406</v>
      </c>
      <c r="D53" s="13" t="s">
        <v>7</v>
      </c>
    </row>
    <row r="54" spans="2:4" x14ac:dyDescent="0.25">
      <c r="B54" s="7" t="s">
        <v>99</v>
      </c>
      <c r="C54" t="s">
        <v>1407</v>
      </c>
      <c r="D54" s="13" t="s">
        <v>7</v>
      </c>
    </row>
    <row r="55" spans="2:4" x14ac:dyDescent="0.25">
      <c r="B55" s="7" t="s">
        <v>100</v>
      </c>
      <c r="C55" t="s">
        <v>1408</v>
      </c>
      <c r="D55" s="9" t="s">
        <v>14</v>
      </c>
    </row>
    <row r="56" spans="2:4" x14ac:dyDescent="0.25">
      <c r="B56" s="7" t="s">
        <v>101</v>
      </c>
      <c r="C56" t="s">
        <v>102</v>
      </c>
      <c r="D56" s="9" t="s">
        <v>14</v>
      </c>
    </row>
    <row r="57" spans="2:4" x14ac:dyDescent="0.25">
      <c r="B57" s="7" t="s">
        <v>103</v>
      </c>
      <c r="C57" t="s">
        <v>104</v>
      </c>
      <c r="D57" s="9" t="s">
        <v>14</v>
      </c>
    </row>
    <row r="58" spans="2:4" x14ac:dyDescent="0.25">
      <c r="B58" s="7" t="s">
        <v>105</v>
      </c>
      <c r="C58" t="s">
        <v>1402</v>
      </c>
      <c r="D58" s="9" t="s">
        <v>14</v>
      </c>
    </row>
    <row r="59" spans="2:4" x14ac:dyDescent="0.25">
      <c r="B59" s="7" t="s">
        <v>106</v>
      </c>
      <c r="C59" t="s">
        <v>107</v>
      </c>
      <c r="D59" s="9" t="s">
        <v>14</v>
      </c>
    </row>
    <row r="60" spans="2:4" x14ac:dyDescent="0.25">
      <c r="B60" s="7" t="s">
        <v>108</v>
      </c>
      <c r="C60" t="s">
        <v>1403</v>
      </c>
      <c r="D60" s="9" t="s">
        <v>14</v>
      </c>
    </row>
    <row r="61" spans="2:4" x14ac:dyDescent="0.25">
      <c r="B61" s="7" t="s">
        <v>109</v>
      </c>
      <c r="C61" t="s">
        <v>1404</v>
      </c>
      <c r="D61" s="9" t="s">
        <v>14</v>
      </c>
    </row>
    <row r="62" spans="2:4" x14ac:dyDescent="0.25">
      <c r="B62" s="7" t="s">
        <v>110</v>
      </c>
      <c r="C62" t="s">
        <v>111</v>
      </c>
      <c r="D62" s="9" t="s">
        <v>14</v>
      </c>
    </row>
    <row r="63" spans="2:4" x14ac:dyDescent="0.25">
      <c r="B63" s="7" t="s">
        <v>112</v>
      </c>
      <c r="C63" t="s">
        <v>113</v>
      </c>
      <c r="D63" s="9" t="s">
        <v>14</v>
      </c>
    </row>
    <row r="64" spans="2:4" x14ac:dyDescent="0.25">
      <c r="B64" s="7" t="s">
        <v>114</v>
      </c>
      <c r="C64" t="s">
        <v>115</v>
      </c>
      <c r="D64" s="9" t="s">
        <v>14</v>
      </c>
    </row>
    <row r="65" spans="2:5" x14ac:dyDescent="0.25">
      <c r="B65" s="7" t="s">
        <v>116</v>
      </c>
      <c r="C65" t="s">
        <v>117</v>
      </c>
      <c r="D65" s="9" t="s">
        <v>14</v>
      </c>
    </row>
    <row r="66" spans="2:5" x14ac:dyDescent="0.25">
      <c r="B66" s="7" t="s">
        <v>118</v>
      </c>
      <c r="C66" t="s">
        <v>119</v>
      </c>
      <c r="D66" s="9" t="s">
        <v>14</v>
      </c>
    </row>
    <row r="67" spans="2:5" x14ac:dyDescent="0.25">
      <c r="B67" s="7" t="s">
        <v>120</v>
      </c>
      <c r="D67" s="8"/>
    </row>
    <row r="68" spans="2:5" x14ac:dyDescent="0.25">
      <c r="B68" s="7" t="s">
        <v>121</v>
      </c>
      <c r="D68" s="8"/>
    </row>
    <row r="69" spans="2:5" x14ac:dyDescent="0.25">
      <c r="B69" s="7" t="s">
        <v>122</v>
      </c>
      <c r="D69" s="8"/>
    </row>
    <row r="70" spans="2:5" x14ac:dyDescent="0.25">
      <c r="B70" s="7" t="s">
        <v>123</v>
      </c>
      <c r="D70" s="8"/>
    </row>
    <row r="71" spans="2:5" x14ac:dyDescent="0.25">
      <c r="B71" s="7" t="s">
        <v>124</v>
      </c>
      <c r="D71" s="8"/>
    </row>
    <row r="72" spans="2:5" x14ac:dyDescent="0.25">
      <c r="B72" s="7" t="s">
        <v>125</v>
      </c>
      <c r="D72" s="8"/>
    </row>
    <row r="73" spans="2:5" x14ac:dyDescent="0.25">
      <c r="B73" s="7" t="s">
        <v>126</v>
      </c>
      <c r="D73" s="8"/>
    </row>
    <row r="74" spans="2:5" x14ac:dyDescent="0.25">
      <c r="B74" s="7" t="s">
        <v>127</v>
      </c>
      <c r="C74" t="s">
        <v>128</v>
      </c>
      <c r="D74" s="9" t="s">
        <v>14</v>
      </c>
      <c r="E74" s="1"/>
    </row>
    <row r="75" spans="2:5" x14ac:dyDescent="0.25">
      <c r="B75" s="7" t="s">
        <v>129</v>
      </c>
      <c r="C75" t="s">
        <v>130</v>
      </c>
      <c r="D75" s="9" t="s">
        <v>14</v>
      </c>
    </row>
    <row r="76" spans="2:5" x14ac:dyDescent="0.25">
      <c r="B76" s="7" t="s">
        <v>131</v>
      </c>
      <c r="C76" t="s">
        <v>132</v>
      </c>
      <c r="D76" s="9" t="s">
        <v>14</v>
      </c>
    </row>
    <row r="77" spans="2:5" x14ac:dyDescent="0.25">
      <c r="B77" s="7" t="s">
        <v>133</v>
      </c>
      <c r="C77" t="s">
        <v>134</v>
      </c>
      <c r="D77" s="9" t="s">
        <v>14</v>
      </c>
      <c r="E77" s="1"/>
    </row>
    <row r="78" spans="2:5" x14ac:dyDescent="0.25">
      <c r="B78" s="7" t="s">
        <v>135</v>
      </c>
      <c r="C78" t="s">
        <v>136</v>
      </c>
      <c r="D78" s="9" t="s">
        <v>14</v>
      </c>
    </row>
    <row r="79" spans="2:5" x14ac:dyDescent="0.25">
      <c r="B79" s="7" t="s">
        <v>137</v>
      </c>
      <c r="C79" t="s">
        <v>138</v>
      </c>
      <c r="D79" s="9" t="s">
        <v>14</v>
      </c>
    </row>
    <row r="80" spans="2:5" x14ac:dyDescent="0.25">
      <c r="B80" s="7" t="s">
        <v>139</v>
      </c>
      <c r="C80" t="s">
        <v>140</v>
      </c>
      <c r="D80" s="9" t="s">
        <v>14</v>
      </c>
    </row>
    <row r="81" spans="2:6" x14ac:dyDescent="0.25">
      <c r="B81" s="7" t="s">
        <v>141</v>
      </c>
      <c r="C81" t="s">
        <v>142</v>
      </c>
      <c r="D81" s="9" t="s">
        <v>14</v>
      </c>
    </row>
    <row r="82" spans="2:6" x14ac:dyDescent="0.25">
      <c r="B82" s="7" t="s">
        <v>143</v>
      </c>
      <c r="C82" t="s">
        <v>144</v>
      </c>
      <c r="D82" s="9" t="s">
        <v>14</v>
      </c>
    </row>
    <row r="83" spans="2:6" x14ac:dyDescent="0.25">
      <c r="B83" s="7" t="s">
        <v>145</v>
      </c>
      <c r="C83" t="s">
        <v>146</v>
      </c>
      <c r="D83" s="9" t="s">
        <v>14</v>
      </c>
    </row>
    <row r="84" spans="2:6" x14ac:dyDescent="0.25">
      <c r="B84" s="7" t="s">
        <v>147</v>
      </c>
      <c r="C84" t="s">
        <v>148</v>
      </c>
      <c r="D84" s="9" t="s">
        <v>14</v>
      </c>
    </row>
    <row r="85" spans="2:6" x14ac:dyDescent="0.25">
      <c r="B85" s="7" t="s">
        <v>149</v>
      </c>
      <c r="C85" t="s">
        <v>150</v>
      </c>
      <c r="D85" s="9" t="s">
        <v>14</v>
      </c>
    </row>
    <row r="86" spans="2:6" x14ac:dyDescent="0.25">
      <c r="B86" s="7" t="s">
        <v>151</v>
      </c>
      <c r="C86" t="s">
        <v>152</v>
      </c>
      <c r="D86" s="9" t="s">
        <v>14</v>
      </c>
    </row>
    <row r="87" spans="2:6" x14ac:dyDescent="0.25">
      <c r="B87" s="7" t="s">
        <v>153</v>
      </c>
      <c r="C87" t="s">
        <v>154</v>
      </c>
      <c r="D87" s="8" t="s">
        <v>7</v>
      </c>
    </row>
    <row r="88" spans="2:6" x14ac:dyDescent="0.25">
      <c r="B88" s="7" t="s">
        <v>155</v>
      </c>
      <c r="C88" t="s">
        <v>156</v>
      </c>
      <c r="D88" s="9" t="s">
        <v>14</v>
      </c>
      <c r="F88" s="12" t="s">
        <v>157</v>
      </c>
    </row>
    <row r="89" spans="2:6" x14ac:dyDescent="0.25">
      <c r="B89" s="7" t="s">
        <v>158</v>
      </c>
      <c r="D89" s="13"/>
    </row>
    <row r="90" spans="2:6" x14ac:dyDescent="0.25">
      <c r="B90" s="7" t="s">
        <v>159</v>
      </c>
      <c r="D90" s="8"/>
    </row>
    <row r="91" spans="2:6" x14ac:dyDescent="0.25">
      <c r="B91" s="7" t="s">
        <v>160</v>
      </c>
      <c r="C91" t="s">
        <v>161</v>
      </c>
      <c r="D91" s="8" t="s">
        <v>7</v>
      </c>
    </row>
    <row r="92" spans="2:6" x14ac:dyDescent="0.25">
      <c r="B92" s="7" t="s">
        <v>162</v>
      </c>
      <c r="C92" t="s">
        <v>163</v>
      </c>
      <c r="D92" s="8" t="s">
        <v>7</v>
      </c>
    </row>
    <row r="93" spans="2:6" x14ac:dyDescent="0.25">
      <c r="B93" s="7" t="s">
        <v>164</v>
      </c>
      <c r="D93" s="8"/>
    </row>
    <row r="94" spans="2:6" x14ac:dyDescent="0.25">
      <c r="B94" s="7" t="s">
        <v>165</v>
      </c>
      <c r="D94" s="8"/>
    </row>
    <row r="95" spans="2:6" x14ac:dyDescent="0.25">
      <c r="B95" s="7" t="s">
        <v>166</v>
      </c>
      <c r="D95" s="8"/>
    </row>
    <row r="96" spans="2:6" x14ac:dyDescent="0.25">
      <c r="B96" s="7" t="s">
        <v>167</v>
      </c>
      <c r="C96" t="s">
        <v>1434</v>
      </c>
      <c r="D96" s="9" t="s">
        <v>14</v>
      </c>
      <c r="F96" s="12" t="s">
        <v>157</v>
      </c>
    </row>
  </sheetData>
  <conditionalFormatting sqref="D12:D13">
    <cfRule type="cellIs" dxfId="87" priority="38" operator="equal">
      <formula>"SUBMITTED"</formula>
    </cfRule>
    <cfRule type="cellIs" dxfId="86" priority="39" operator="equal">
      <formula>"COMPLETE/UNSUBMITTED"</formula>
    </cfRule>
  </conditionalFormatting>
  <conditionalFormatting sqref="D22">
    <cfRule type="cellIs" dxfId="85" priority="40" operator="equal">
      <formula>"SUBMITTED"</formula>
    </cfRule>
    <cfRule type="cellIs" dxfId="84" priority="41" operator="equal">
      <formula>"COMPLETE/UNSUBMITTED"</formula>
    </cfRule>
  </conditionalFormatting>
  <conditionalFormatting sqref="D26">
    <cfRule type="cellIs" dxfId="83" priority="42" operator="equal">
      <formula>"SUBMITTED"</formula>
    </cfRule>
    <cfRule type="cellIs" dxfId="82" priority="43" operator="equal">
      <formula>"COMPLETE/UNSUBMITTED"</formula>
    </cfRule>
  </conditionalFormatting>
  <conditionalFormatting sqref="D28">
    <cfRule type="cellIs" dxfId="81" priority="44" operator="equal">
      <formula>"SUBMITTED"</formula>
    </cfRule>
    <cfRule type="cellIs" dxfId="80" priority="45" operator="equal">
      <formula>"COMPLETE/UNSUBMITTED"</formula>
    </cfRule>
  </conditionalFormatting>
  <conditionalFormatting sqref="D41">
    <cfRule type="cellIs" dxfId="79" priority="46" operator="equal">
      <formula>"SUBMITTED"</formula>
    </cfRule>
    <cfRule type="cellIs" dxfId="78" priority="47" operator="equal">
      <formula>"COMPLETE/UNSUBMITTED"</formula>
    </cfRule>
  </conditionalFormatting>
  <conditionalFormatting sqref="D44">
    <cfRule type="cellIs" dxfId="77" priority="50" operator="equal">
      <formula>"SUBMITTED"</formula>
    </cfRule>
    <cfRule type="cellIs" dxfId="76" priority="51" operator="equal">
      <formula>"COMPLETE/UNSUBMITTED"</formula>
    </cfRule>
  </conditionalFormatting>
  <conditionalFormatting sqref="E74">
    <cfRule type="cellIs" dxfId="75" priority="52" operator="equal">
      <formula>"UNDEFINED"</formula>
    </cfRule>
    <cfRule type="cellIs" dxfId="74" priority="53" operator="equal">
      <formula>"IN WORK"</formula>
    </cfRule>
    <cfRule type="cellIs" dxfId="73" priority="54" operator="equal">
      <formula>"NA"</formula>
    </cfRule>
    <cfRule type="cellIs" dxfId="72" priority="55" operator="equal">
      <formula>"SUBMITTED"</formula>
    </cfRule>
  </conditionalFormatting>
  <conditionalFormatting sqref="E48">
    <cfRule type="cellIs" dxfId="71" priority="56" operator="equal">
      <formula>"SUBMITTED"</formula>
    </cfRule>
    <cfRule type="cellIs" dxfId="70" priority="57" operator="equal">
      <formula>"COMPLETE/UNSUBMITTED"</formula>
    </cfRule>
  </conditionalFormatting>
  <conditionalFormatting sqref="E77">
    <cfRule type="cellIs" dxfId="69" priority="58" operator="equal">
      <formula>"UNDEFINED"</formula>
    </cfRule>
    <cfRule type="cellIs" dxfId="68" priority="59" operator="equal">
      <formula>"IN WORK"</formula>
    </cfRule>
    <cfRule type="cellIs" dxfId="67" priority="60" operator="equal">
      <formula>"NA"</formula>
    </cfRule>
    <cfRule type="cellIs" dxfId="66" priority="61" operator="equal">
      <formula>"SUBMITTED"</formula>
    </cfRule>
  </conditionalFormatting>
  <conditionalFormatting sqref="E44">
    <cfRule type="cellIs" dxfId="65" priority="62" operator="equal">
      <formula>"SUBMITTED"</formula>
    </cfRule>
    <cfRule type="cellIs" dxfId="64" priority="63" operator="equal">
      <formula>"COMPLETE/UNSUBMITTED"</formula>
    </cfRule>
  </conditionalFormatting>
  <conditionalFormatting sqref="D79">
    <cfRule type="cellIs" dxfId="63" priority="76" operator="equal">
      <formula>"UNDEFINED"</formula>
    </cfRule>
    <cfRule type="cellIs" dxfId="62" priority="77" operator="equal">
      <formula>"IN WORK"</formula>
    </cfRule>
    <cfRule type="cellIs" dxfId="61" priority="78" operator="equal">
      <formula>"NA"</formula>
    </cfRule>
    <cfRule type="cellIs" dxfId="60" priority="79" operator="equal">
      <formula>"SUBMITTED"</formula>
    </cfRule>
  </conditionalFormatting>
  <conditionalFormatting sqref="D85:D86">
    <cfRule type="cellIs" dxfId="59" priority="80" operator="equal">
      <formula>"UNDEFINED"</formula>
    </cfRule>
    <cfRule type="cellIs" dxfId="58" priority="81" operator="equal">
      <formula>"IN WORK"</formula>
    </cfRule>
    <cfRule type="cellIs" dxfId="57" priority="82" operator="equal">
      <formula>"NA"</formula>
    </cfRule>
    <cfRule type="cellIs" dxfId="56" priority="83" operator="equal">
      <formula>"SUBMITTED"</formula>
    </cfRule>
  </conditionalFormatting>
  <conditionalFormatting sqref="F88">
    <cfRule type="cellIs" dxfId="55" priority="88" operator="equal">
      <formula>"SUBMITTED"</formula>
    </cfRule>
    <cfRule type="cellIs" dxfId="54" priority="89" operator="equal">
      <formula>"COMPLETE/UNSUBMITTED"</formula>
    </cfRule>
  </conditionalFormatting>
  <conditionalFormatting sqref="D88">
    <cfRule type="cellIs" dxfId="53" priority="98" operator="equal">
      <formula>"UNDEFINED"</formula>
    </cfRule>
    <cfRule type="cellIs" dxfId="52" priority="99" operator="equal">
      <formula>"IN WORK"</formula>
    </cfRule>
    <cfRule type="cellIs" dxfId="51" priority="100" operator="equal">
      <formula>"NA"</formula>
    </cfRule>
    <cfRule type="cellIs" dxfId="50" priority="101" operator="equal">
      <formula>"SUBMITTED"</formula>
    </cfRule>
  </conditionalFormatting>
  <conditionalFormatting sqref="D89">
    <cfRule type="cellIs" dxfId="49" priority="102" operator="equal">
      <formula>"UNDEFINED"</formula>
    </cfRule>
    <cfRule type="cellIs" dxfId="48" priority="103" operator="equal">
      <formula>"IN WORK"</formula>
    </cfRule>
    <cfRule type="cellIs" dxfId="47" priority="104" operator="equal">
      <formula>"NA"</formula>
    </cfRule>
    <cfRule type="cellIs" dxfId="46" priority="105" operator="equal">
      <formula>"SUBMITTED"</formula>
    </cfRule>
  </conditionalFormatting>
  <conditionalFormatting sqref="D77:D78">
    <cfRule type="cellIs" dxfId="45" priority="114" operator="equal">
      <formula>"UNDEFINED"</formula>
    </cfRule>
    <cfRule type="cellIs" dxfId="44" priority="115" operator="equal">
      <formula>"IN WORK"</formula>
    </cfRule>
    <cfRule type="cellIs" dxfId="43" priority="116" operator="equal">
      <formula>"NA"</formula>
    </cfRule>
    <cfRule type="cellIs" dxfId="42" priority="117" operator="equal">
      <formula>"SUBMITTED"</formula>
    </cfRule>
  </conditionalFormatting>
  <conditionalFormatting sqref="D80:D84">
    <cfRule type="cellIs" dxfId="41" priority="118" operator="equal">
      <formula>"UNDEFINED"</formula>
    </cfRule>
    <cfRule type="cellIs" dxfId="40" priority="119" operator="equal">
      <formula>"IN WORK"</formula>
    </cfRule>
    <cfRule type="cellIs" dxfId="39" priority="120" operator="equal">
      <formula>"NA"</formula>
    </cfRule>
    <cfRule type="cellIs" dxfId="38" priority="121" operator="equal">
      <formula>"SUBMITTED"</formula>
    </cfRule>
  </conditionalFormatting>
  <conditionalFormatting sqref="D34">
    <cfRule type="cellIs" dxfId="37" priority="126" operator="equal">
      <formula>"UNDEFINED"</formula>
    </cfRule>
    <cfRule type="cellIs" dxfId="36" priority="127" operator="equal">
      <formula>"IN WORK"</formula>
    </cfRule>
    <cfRule type="cellIs" dxfId="35" priority="128" operator="equal">
      <formula>"NA"</formula>
    </cfRule>
    <cfRule type="cellIs" dxfId="34" priority="129" operator="equal">
      <formula>"SUBMITTED"</formula>
    </cfRule>
  </conditionalFormatting>
  <conditionalFormatting sqref="D91">
    <cfRule type="cellIs" dxfId="33" priority="130" operator="equal">
      <formula>"UNDEFINED"</formula>
    </cfRule>
    <cfRule type="cellIs" dxfId="32" priority="131" operator="equal">
      <formula>"IN WORK"</formula>
    </cfRule>
    <cfRule type="cellIs" dxfId="31" priority="132" operator="equal">
      <formula>"NA"</formula>
    </cfRule>
    <cfRule type="cellIs" dxfId="30" priority="133" operator="equal">
      <formula>"SUBMITTED"</formula>
    </cfRule>
  </conditionalFormatting>
  <conditionalFormatting sqref="D92">
    <cfRule type="cellIs" dxfId="29" priority="134" operator="equal">
      <formula>"UNDEFINED"</formula>
    </cfRule>
    <cfRule type="cellIs" dxfId="28" priority="135" operator="equal">
      <formula>"IN WORK"</formula>
    </cfRule>
    <cfRule type="cellIs" dxfId="27" priority="136" operator="equal">
      <formula>"NA"</formula>
    </cfRule>
    <cfRule type="cellIs" dxfId="26" priority="137" operator="equal">
      <formula>"SUBMITTED"</formula>
    </cfRule>
  </conditionalFormatting>
  <conditionalFormatting sqref="D87">
    <cfRule type="cellIs" dxfId="25" priority="138" operator="equal">
      <formula>"UNDEFINED"</formula>
    </cfRule>
    <cfRule type="cellIs" dxfId="24" priority="139" operator="equal">
      <formula>"IN WORK"</formula>
    </cfRule>
    <cfRule type="cellIs" dxfId="23" priority="140" operator="equal">
      <formula>"NA"</formula>
    </cfRule>
    <cfRule type="cellIs" dxfId="22" priority="141" operator="equal">
      <formula>"SUBMITTED"</formula>
    </cfRule>
  </conditionalFormatting>
  <conditionalFormatting sqref="D53">
    <cfRule type="cellIs" dxfId="21" priority="19" operator="equal">
      <formula>"UNDEFINED"</formula>
    </cfRule>
    <cfRule type="cellIs" dxfId="20" priority="20" operator="equal">
      <formula>"IN WORK"</formula>
    </cfRule>
    <cfRule type="cellIs" dxfId="19" priority="21" operator="equal">
      <formula>"NA"</formula>
    </cfRule>
    <cfRule type="cellIs" dxfId="18" priority="22" operator="equal">
      <formula>"SUBMITTED"</formula>
    </cfRule>
  </conditionalFormatting>
  <conditionalFormatting sqref="D52">
    <cfRule type="cellIs" dxfId="17" priority="23" operator="equal">
      <formula>"UNDEFINED"</formula>
    </cfRule>
    <cfRule type="cellIs" dxfId="16" priority="24" operator="equal">
      <formula>"IN WORK"</formula>
    </cfRule>
    <cfRule type="cellIs" dxfId="15" priority="25" operator="equal">
      <formula>"NA"</formula>
    </cfRule>
    <cfRule type="cellIs" dxfId="14" priority="26" operator="equal">
      <formula>"SUBMITTED"</formula>
    </cfRule>
  </conditionalFormatting>
  <conditionalFormatting sqref="D54">
    <cfRule type="cellIs" dxfId="13" priority="15" operator="equal">
      <formula>"UNDEFINED"</formula>
    </cfRule>
    <cfRule type="cellIs" dxfId="12" priority="16" operator="equal">
      <formula>"IN WORK"</formula>
    </cfRule>
    <cfRule type="cellIs" dxfId="11" priority="17" operator="equal">
      <formula>"NA"</formula>
    </cfRule>
    <cfRule type="cellIs" dxfId="10" priority="18" operator="equal">
      <formula>"SUBMITTED"</formula>
    </cfRule>
  </conditionalFormatting>
  <conditionalFormatting sqref="D96">
    <cfRule type="cellIs" dxfId="9" priority="7" operator="equal">
      <formula>"UNDEFINED"</formula>
    </cfRule>
    <cfRule type="cellIs" dxfId="8" priority="8" operator="equal">
      <formula>"IN WORK"</formula>
    </cfRule>
    <cfRule type="cellIs" dxfId="7" priority="9" operator="equal">
      <formula>"NA"</formula>
    </cfRule>
    <cfRule type="cellIs" dxfId="6" priority="10" operator="equal">
      <formula>"SUBMITTED"</formula>
    </cfRule>
  </conditionalFormatting>
  <conditionalFormatting sqref="F96">
    <cfRule type="cellIs" dxfId="5" priority="5" operator="equal">
      <formula>"SUBMITTED"</formula>
    </cfRule>
    <cfRule type="cellIs" dxfId="4" priority="6" operator="equal">
      <formula>"COMPLETE/UNSUBMITTED"</formula>
    </cfRule>
  </conditionalFormatting>
  <conditionalFormatting sqref="D8">
    <cfRule type="cellIs" dxfId="3" priority="1" operator="equal">
      <formula>"UNDEFINED"</formula>
    </cfRule>
    <cfRule type="cellIs" dxfId="2" priority="2" operator="equal">
      <formula>"IN WORK"</formula>
    </cfRule>
    <cfRule type="cellIs" dxfId="1" priority="3" operator="equal">
      <formula>"NA"</formula>
    </cfRule>
    <cfRule type="cellIs" dxfId="0" priority="4" operator="equal">
      <formula>"SUBMITTED"</formula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"/>
  <sheetViews>
    <sheetView zoomScale="90" zoomScaleNormal="90" workbookViewId="0">
      <selection activeCell="T49" sqref="T49"/>
    </sheetView>
  </sheetViews>
  <sheetFormatPr defaultRowHeight="15" x14ac:dyDescent="0.25"/>
  <cols>
    <col min="1" max="2" width="8.5703125"/>
    <col min="3" max="3" width="12.42578125"/>
    <col min="4" max="4" width="13.140625"/>
    <col min="5" max="5" width="13.28515625"/>
    <col min="6" max="6" width="21.42578125"/>
    <col min="7" max="7" width="17.28515625"/>
    <col min="8" max="8" width="14.28515625" style="1"/>
    <col min="9" max="14" width="8.5703125"/>
    <col min="15" max="15" width="17.28515625"/>
    <col min="16" max="1025" width="8.5703125"/>
  </cols>
  <sheetData>
    <row r="1" spans="2:8" x14ac:dyDescent="0.25">
      <c r="H1"/>
    </row>
    <row r="2" spans="2:8" ht="47.25" x14ac:dyDescent="0.25">
      <c r="B2" s="296" t="s">
        <v>823</v>
      </c>
      <c r="C2" s="308" t="s">
        <v>1329</v>
      </c>
      <c r="D2" s="301" t="s">
        <v>831</v>
      </c>
      <c r="E2" s="301" t="s">
        <v>832</v>
      </c>
      <c r="F2" s="296" t="s">
        <v>1330</v>
      </c>
      <c r="G2" s="301" t="s">
        <v>1331</v>
      </c>
      <c r="H2" s="360" t="s">
        <v>827</v>
      </c>
    </row>
    <row r="3" spans="2:8" x14ac:dyDescent="0.25">
      <c r="B3">
        <v>1</v>
      </c>
      <c r="C3" s="14" t="s">
        <v>755</v>
      </c>
      <c r="D3" s="14">
        <v>68</v>
      </c>
      <c r="E3" s="14">
        <v>30</v>
      </c>
      <c r="F3" t="s">
        <v>1332</v>
      </c>
      <c r="G3" s="14">
        <v>2.5</v>
      </c>
      <c r="H3" s="7">
        <v>200610240</v>
      </c>
    </row>
    <row r="4" spans="2:8" x14ac:dyDescent="0.25">
      <c r="B4">
        <v>1</v>
      </c>
      <c r="C4" s="14" t="s">
        <v>755</v>
      </c>
      <c r="D4" s="14">
        <v>69</v>
      </c>
      <c r="E4" s="14">
        <v>31</v>
      </c>
      <c r="F4" t="s">
        <v>1333</v>
      </c>
      <c r="G4" s="14">
        <v>2.5</v>
      </c>
      <c r="H4" s="7">
        <v>310292</v>
      </c>
    </row>
    <row r="5" spans="2:8" x14ac:dyDescent="0.25">
      <c r="B5">
        <v>1</v>
      </c>
      <c r="C5" s="14" t="s">
        <v>755</v>
      </c>
      <c r="D5" s="14" t="s">
        <v>1084</v>
      </c>
      <c r="E5" s="14">
        <v>32</v>
      </c>
      <c r="F5" t="s">
        <v>1334</v>
      </c>
      <c r="G5" s="14">
        <v>2.5</v>
      </c>
      <c r="H5" s="7">
        <v>200610239</v>
      </c>
    </row>
    <row r="6" spans="2:8" x14ac:dyDescent="0.25">
      <c r="B6">
        <v>1</v>
      </c>
      <c r="C6" s="14" t="s">
        <v>755</v>
      </c>
      <c r="D6" s="14" t="s">
        <v>1089</v>
      </c>
      <c r="E6" s="14">
        <v>33</v>
      </c>
      <c r="F6" t="s">
        <v>1335</v>
      </c>
      <c r="G6" s="14">
        <v>2.5</v>
      </c>
      <c r="H6" s="7">
        <v>310291</v>
      </c>
    </row>
    <row r="7" spans="2:8" x14ac:dyDescent="0.25">
      <c r="B7">
        <v>1</v>
      </c>
      <c r="C7" s="14" t="s">
        <v>755</v>
      </c>
      <c r="D7" s="14" t="s">
        <v>1095</v>
      </c>
      <c r="E7" s="14">
        <v>34</v>
      </c>
      <c r="F7" t="s">
        <v>1336</v>
      </c>
      <c r="G7" s="14">
        <v>2.5</v>
      </c>
      <c r="H7" s="7">
        <v>200610235</v>
      </c>
    </row>
    <row r="8" spans="2:8" x14ac:dyDescent="0.25">
      <c r="B8">
        <v>1</v>
      </c>
      <c r="C8" s="14" t="s">
        <v>755</v>
      </c>
      <c r="D8" s="14" t="s">
        <v>1100</v>
      </c>
      <c r="E8" s="14">
        <v>35</v>
      </c>
      <c r="F8" t="s">
        <v>1337</v>
      </c>
      <c r="G8" s="14">
        <v>2.5</v>
      </c>
      <c r="H8" s="7">
        <v>310288</v>
      </c>
    </row>
    <row r="9" spans="2:8" x14ac:dyDescent="0.25">
      <c r="B9">
        <v>1</v>
      </c>
      <c r="C9" s="14" t="s">
        <v>755</v>
      </c>
      <c r="D9" s="14" t="s">
        <v>1105</v>
      </c>
      <c r="E9" s="14">
        <v>36</v>
      </c>
      <c r="F9" t="s">
        <v>1338</v>
      </c>
      <c r="G9" s="14">
        <v>2.5</v>
      </c>
      <c r="H9" s="7">
        <v>200610233</v>
      </c>
    </row>
    <row r="10" spans="2:8" x14ac:dyDescent="0.25">
      <c r="B10">
        <v>1</v>
      </c>
      <c r="C10" s="14" t="s">
        <v>755</v>
      </c>
      <c r="D10" s="14" t="s">
        <v>1110</v>
      </c>
      <c r="E10" s="14">
        <v>37</v>
      </c>
      <c r="F10" t="s">
        <v>1339</v>
      </c>
      <c r="G10" s="14">
        <v>2.5</v>
      </c>
      <c r="H10" s="7">
        <v>310287</v>
      </c>
    </row>
    <row r="11" spans="2:8" x14ac:dyDescent="0.25">
      <c r="B11">
        <v>1</v>
      </c>
      <c r="C11" s="14" t="s">
        <v>754</v>
      </c>
      <c r="D11" s="14">
        <v>48</v>
      </c>
      <c r="E11" s="14">
        <v>10</v>
      </c>
      <c r="F11" s="319" t="s">
        <v>1340</v>
      </c>
      <c r="G11" s="14">
        <v>2.5</v>
      </c>
      <c r="H11" s="361">
        <v>31432</v>
      </c>
    </row>
    <row r="12" spans="2:8" x14ac:dyDescent="0.25">
      <c r="B12">
        <v>1</v>
      </c>
      <c r="C12" s="14" t="s">
        <v>754</v>
      </c>
      <c r="D12" s="14">
        <v>49</v>
      </c>
      <c r="E12" s="14">
        <v>11</v>
      </c>
      <c r="F12" s="319" t="s">
        <v>1341</v>
      </c>
      <c r="G12" s="14">
        <v>2.5</v>
      </c>
      <c r="H12" s="361">
        <v>31433</v>
      </c>
    </row>
    <row r="13" spans="2:8" x14ac:dyDescent="0.25">
      <c r="B13">
        <v>1</v>
      </c>
      <c r="C13" s="14" t="s">
        <v>754</v>
      </c>
      <c r="D13" s="14" t="s">
        <v>989</v>
      </c>
      <c r="E13" s="14">
        <v>12</v>
      </c>
      <c r="F13" s="319" t="s">
        <v>1342</v>
      </c>
      <c r="G13" s="14">
        <v>2.5</v>
      </c>
      <c r="H13" s="361">
        <v>31444</v>
      </c>
    </row>
    <row r="14" spans="2:8" x14ac:dyDescent="0.25">
      <c r="B14">
        <v>1</v>
      </c>
      <c r="C14" s="14" t="s">
        <v>754</v>
      </c>
      <c r="D14" s="14" t="s">
        <v>996</v>
      </c>
      <c r="E14" s="14">
        <v>13</v>
      </c>
      <c r="F14" s="319" t="s">
        <v>1343</v>
      </c>
      <c r="G14" s="14">
        <v>2.5</v>
      </c>
      <c r="H14" s="361">
        <v>31491</v>
      </c>
    </row>
    <row r="15" spans="2:8" x14ac:dyDescent="0.25">
      <c r="B15">
        <v>1</v>
      </c>
      <c r="C15" s="14" t="s">
        <v>754</v>
      </c>
      <c r="D15" s="14" t="s">
        <v>1002</v>
      </c>
      <c r="E15" s="14">
        <v>14</v>
      </c>
      <c r="F15" s="319" t="s">
        <v>1344</v>
      </c>
      <c r="G15" s="14">
        <v>2.5</v>
      </c>
      <c r="H15" s="361">
        <v>32302</v>
      </c>
    </row>
    <row r="16" spans="2:8" x14ac:dyDescent="0.25">
      <c r="B16">
        <v>1</v>
      </c>
      <c r="C16" s="14" t="s">
        <v>754</v>
      </c>
      <c r="D16" s="14" t="s">
        <v>1008</v>
      </c>
      <c r="E16" s="14">
        <v>15</v>
      </c>
      <c r="F16" s="319" t="s">
        <v>1345</v>
      </c>
      <c r="G16" s="14">
        <v>2.5</v>
      </c>
      <c r="H16" s="361">
        <v>32304</v>
      </c>
    </row>
    <row r="17" spans="2:8" x14ac:dyDescent="0.25">
      <c r="B17">
        <v>1</v>
      </c>
      <c r="C17" s="14" t="s">
        <v>754</v>
      </c>
      <c r="D17" s="14" t="s">
        <v>1014</v>
      </c>
      <c r="E17" s="14">
        <v>16</v>
      </c>
      <c r="F17" s="319" t="s">
        <v>1346</v>
      </c>
      <c r="G17" s="14">
        <v>2.5</v>
      </c>
      <c r="H17" s="361">
        <v>32305</v>
      </c>
    </row>
    <row r="18" spans="2:8" x14ac:dyDescent="0.25">
      <c r="B18">
        <v>1</v>
      </c>
      <c r="C18" s="14" t="s">
        <v>754</v>
      </c>
      <c r="D18" s="14" t="s">
        <v>1030</v>
      </c>
      <c r="E18" s="14">
        <v>17</v>
      </c>
      <c r="F18" s="319" t="s">
        <v>1347</v>
      </c>
      <c r="G18" s="14">
        <v>2.5</v>
      </c>
      <c r="H18" s="361">
        <v>32306</v>
      </c>
    </row>
    <row r="19" spans="2:8" x14ac:dyDescent="0.25">
      <c r="B19">
        <v>1</v>
      </c>
      <c r="C19" s="14" t="s">
        <v>754</v>
      </c>
      <c r="D19" s="14">
        <v>50</v>
      </c>
      <c r="E19" s="14">
        <v>18</v>
      </c>
      <c r="F19" s="319" t="s">
        <v>1348</v>
      </c>
      <c r="G19" s="14">
        <v>2.5</v>
      </c>
      <c r="H19" s="361">
        <v>32307</v>
      </c>
    </row>
    <row r="20" spans="2:8" x14ac:dyDescent="0.25">
      <c r="B20">
        <v>1</v>
      </c>
      <c r="C20" s="14" t="s">
        <v>754</v>
      </c>
      <c r="D20" s="14">
        <v>51</v>
      </c>
      <c r="E20" s="14">
        <v>19</v>
      </c>
      <c r="F20" s="319" t="s">
        <v>1349</v>
      </c>
      <c r="G20" s="14">
        <v>2.5</v>
      </c>
      <c r="H20" s="361">
        <v>32308</v>
      </c>
    </row>
    <row r="21" spans="2:8" x14ac:dyDescent="0.25">
      <c r="B21">
        <v>1</v>
      </c>
      <c r="C21" s="14" t="s">
        <v>754</v>
      </c>
      <c r="D21" s="14">
        <v>52</v>
      </c>
      <c r="E21" s="14" t="s">
        <v>1047</v>
      </c>
      <c r="F21" s="319" t="s">
        <v>1350</v>
      </c>
      <c r="G21" s="14">
        <v>2.5</v>
      </c>
      <c r="H21" s="361">
        <v>32310</v>
      </c>
    </row>
    <row r="22" spans="2:8" x14ac:dyDescent="0.25">
      <c r="B22">
        <v>1</v>
      </c>
      <c r="C22" s="14" t="s">
        <v>754</v>
      </c>
      <c r="D22" s="14">
        <v>53</v>
      </c>
      <c r="E22" s="14" t="s">
        <v>1053</v>
      </c>
      <c r="F22" s="319" t="s">
        <v>1351</v>
      </c>
      <c r="G22" s="14">
        <v>2.5</v>
      </c>
      <c r="H22" s="361">
        <v>32311</v>
      </c>
    </row>
    <row r="23" spans="2:8" x14ac:dyDescent="0.25">
      <c r="B23">
        <v>1</v>
      </c>
      <c r="C23" s="14" t="s">
        <v>754</v>
      </c>
      <c r="D23" s="14">
        <v>54</v>
      </c>
      <c r="E23" s="14" t="s">
        <v>1059</v>
      </c>
      <c r="F23" s="319" t="s">
        <v>1352</v>
      </c>
      <c r="G23" s="14">
        <v>2.5</v>
      </c>
      <c r="H23" s="361">
        <v>32315</v>
      </c>
    </row>
    <row r="24" spans="2:8" x14ac:dyDescent="0.25">
      <c r="B24">
        <v>1</v>
      </c>
      <c r="C24" s="14" t="s">
        <v>754</v>
      </c>
      <c r="D24" s="14">
        <v>55</v>
      </c>
      <c r="E24" s="14" t="s">
        <v>1065</v>
      </c>
      <c r="F24" s="319" t="s">
        <v>1353</v>
      </c>
      <c r="G24" s="14">
        <v>2.5</v>
      </c>
      <c r="H24" s="361">
        <v>32314</v>
      </c>
    </row>
    <row r="25" spans="2:8" x14ac:dyDescent="0.25">
      <c r="B25">
        <v>1</v>
      </c>
      <c r="C25" s="14" t="s">
        <v>753</v>
      </c>
      <c r="D25" s="14">
        <v>38</v>
      </c>
      <c r="E25" s="14">
        <v>0</v>
      </c>
      <c r="F25" s="319" t="s">
        <v>1354</v>
      </c>
      <c r="G25" s="14">
        <v>2.5</v>
      </c>
      <c r="H25" s="361">
        <v>100007</v>
      </c>
    </row>
    <row r="26" spans="2:8" x14ac:dyDescent="0.25">
      <c r="B26">
        <v>1</v>
      </c>
      <c r="C26" s="14" t="s">
        <v>753</v>
      </c>
      <c r="D26" s="14">
        <v>39</v>
      </c>
      <c r="E26" s="14">
        <v>1</v>
      </c>
      <c r="F26" s="319" t="s">
        <v>1355</v>
      </c>
      <c r="G26" s="14">
        <v>2.5</v>
      </c>
      <c r="H26" s="361">
        <v>99799</v>
      </c>
    </row>
    <row r="27" spans="2:8" x14ac:dyDescent="0.25">
      <c r="B27">
        <v>1</v>
      </c>
      <c r="C27" s="14" t="s">
        <v>753</v>
      </c>
      <c r="D27" s="14" t="s">
        <v>855</v>
      </c>
      <c r="E27" s="14">
        <v>2</v>
      </c>
      <c r="F27" s="319" t="s">
        <v>1356</v>
      </c>
      <c r="G27" s="14">
        <v>2.5</v>
      </c>
      <c r="H27" s="361">
        <v>99776</v>
      </c>
    </row>
    <row r="28" spans="2:8" x14ac:dyDescent="0.25">
      <c r="B28">
        <v>1</v>
      </c>
      <c r="C28" s="14" t="s">
        <v>753</v>
      </c>
      <c r="D28" s="14" t="s">
        <v>861</v>
      </c>
      <c r="E28" s="322">
        <v>3</v>
      </c>
      <c r="F28" s="319" t="s">
        <v>1357</v>
      </c>
      <c r="G28" s="14">
        <v>2.5</v>
      </c>
      <c r="H28" s="361">
        <v>99801</v>
      </c>
    </row>
    <row r="29" spans="2:8" x14ac:dyDescent="0.25">
      <c r="B29">
        <v>1</v>
      </c>
      <c r="C29" s="14" t="s">
        <v>753</v>
      </c>
      <c r="D29" s="14" t="s">
        <v>867</v>
      </c>
      <c r="E29" s="14">
        <v>4</v>
      </c>
      <c r="F29" s="319" t="s">
        <v>1358</v>
      </c>
      <c r="G29" s="14">
        <v>2.5</v>
      </c>
      <c r="H29" s="361">
        <v>99453</v>
      </c>
    </row>
    <row r="30" spans="2:8" x14ac:dyDescent="0.25">
      <c r="B30">
        <v>1</v>
      </c>
      <c r="C30" s="14" t="s">
        <v>753</v>
      </c>
      <c r="D30" s="14" t="s">
        <v>873</v>
      </c>
      <c r="E30" s="14">
        <v>5</v>
      </c>
      <c r="F30" s="319" t="s">
        <v>1359</v>
      </c>
      <c r="G30" s="14">
        <v>2.5</v>
      </c>
      <c r="H30" s="361">
        <v>101015</v>
      </c>
    </row>
    <row r="31" spans="2:8" x14ac:dyDescent="0.25">
      <c r="B31">
        <v>1</v>
      </c>
      <c r="C31" s="14" t="s">
        <v>753</v>
      </c>
      <c r="D31" s="14" t="s">
        <v>879</v>
      </c>
      <c r="E31" s="14">
        <v>6</v>
      </c>
      <c r="F31" s="319" t="s">
        <v>1360</v>
      </c>
      <c r="G31" s="14">
        <v>2.5</v>
      </c>
      <c r="H31" s="361">
        <v>100862</v>
      </c>
    </row>
    <row r="32" spans="2:8" x14ac:dyDescent="0.25">
      <c r="B32">
        <v>1</v>
      </c>
      <c r="C32" s="14" t="s">
        <v>753</v>
      </c>
      <c r="D32" s="14" t="s">
        <v>885</v>
      </c>
      <c r="E32" s="14">
        <v>7</v>
      </c>
      <c r="F32" s="319" t="s">
        <v>1361</v>
      </c>
      <c r="G32" s="14">
        <v>2.5</v>
      </c>
      <c r="H32" s="361">
        <v>99452</v>
      </c>
    </row>
    <row r="33" spans="2:8" x14ac:dyDescent="0.25">
      <c r="B33">
        <v>1</v>
      </c>
      <c r="C33" s="14" t="s">
        <v>753</v>
      </c>
      <c r="D33" s="14">
        <v>40</v>
      </c>
      <c r="E33" s="14">
        <v>8</v>
      </c>
      <c r="F33" s="319" t="s">
        <v>1362</v>
      </c>
      <c r="G33" s="14">
        <v>2.5</v>
      </c>
      <c r="H33" s="361">
        <v>101013</v>
      </c>
    </row>
    <row r="34" spans="2:8" x14ac:dyDescent="0.25">
      <c r="B34">
        <v>1</v>
      </c>
      <c r="C34" s="14" t="s">
        <v>753</v>
      </c>
      <c r="D34" s="14">
        <v>42</v>
      </c>
      <c r="E34" s="14" t="s">
        <v>923</v>
      </c>
      <c r="F34" s="319" t="s">
        <v>1363</v>
      </c>
      <c r="G34" s="14">
        <v>2.5</v>
      </c>
      <c r="H34" s="361">
        <v>101016</v>
      </c>
    </row>
    <row r="35" spans="2:8" x14ac:dyDescent="0.25">
      <c r="B35">
        <v>1</v>
      </c>
      <c r="C35" s="14" t="s">
        <v>753</v>
      </c>
      <c r="D35" s="14">
        <v>43</v>
      </c>
      <c r="E35" s="14" t="s">
        <v>929</v>
      </c>
      <c r="F35" s="319" t="s">
        <v>1364</v>
      </c>
      <c r="G35" s="14">
        <v>2.5</v>
      </c>
      <c r="H35" s="361">
        <v>99428</v>
      </c>
    </row>
    <row r="36" spans="2:8" x14ac:dyDescent="0.25">
      <c r="B36">
        <v>1</v>
      </c>
      <c r="C36" s="14" t="s">
        <v>753</v>
      </c>
      <c r="D36" s="14">
        <v>44</v>
      </c>
      <c r="E36" s="14" t="s">
        <v>935</v>
      </c>
      <c r="F36" s="319" t="s">
        <v>1365</v>
      </c>
      <c r="G36" s="14">
        <v>2.5</v>
      </c>
      <c r="H36" s="361">
        <v>101014</v>
      </c>
    </row>
    <row r="37" spans="2:8" x14ac:dyDescent="0.25">
      <c r="B37">
        <v>1</v>
      </c>
      <c r="C37" s="14" t="s">
        <v>753</v>
      </c>
      <c r="D37" s="14">
        <v>45</v>
      </c>
      <c r="E37" s="14" t="s">
        <v>941</v>
      </c>
      <c r="F37" s="319" t="s">
        <v>1366</v>
      </c>
      <c r="G37" s="14">
        <v>2.5</v>
      </c>
      <c r="H37" s="361">
        <v>110276</v>
      </c>
    </row>
    <row r="38" spans="2:8" x14ac:dyDescent="0.25">
      <c r="B38">
        <v>1</v>
      </c>
      <c r="C38" s="14" t="s">
        <v>753</v>
      </c>
      <c r="D38" s="14">
        <v>46</v>
      </c>
      <c r="E38" s="14" t="s">
        <v>947</v>
      </c>
      <c r="F38" s="319" t="s">
        <v>1367</v>
      </c>
      <c r="G38" s="14">
        <v>2.5</v>
      </c>
      <c r="H38" s="361">
        <v>110277</v>
      </c>
    </row>
    <row r="39" spans="2:8" x14ac:dyDescent="0.25">
      <c r="B39">
        <v>1</v>
      </c>
      <c r="C39" s="14" t="s">
        <v>753</v>
      </c>
      <c r="D39" s="14">
        <v>47</v>
      </c>
      <c r="E39" s="14" t="s">
        <v>953</v>
      </c>
      <c r="F39" s="319" t="s">
        <v>1368</v>
      </c>
      <c r="G39" s="14">
        <v>2.5</v>
      </c>
      <c r="H39" s="361">
        <v>109521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zoomScaleNormal="100" workbookViewId="0">
      <selection activeCell="I41" sqref="I41"/>
    </sheetView>
  </sheetViews>
  <sheetFormatPr defaultRowHeight="15" x14ac:dyDescent="0.25"/>
  <cols>
    <col min="1" max="1" width="5.5703125"/>
    <col min="2" max="2" width="8.7109375" style="14"/>
    <col min="3" max="3" width="12.7109375"/>
    <col min="4" max="4" width="10.5703125"/>
    <col min="5" max="5" width="10.140625"/>
    <col min="6" max="6" width="20.7109375"/>
    <col min="7" max="7" width="11.7109375"/>
    <col min="8" max="8" width="13.28515625" style="1"/>
    <col min="9" max="1025" width="8.5703125"/>
  </cols>
  <sheetData>
    <row r="1" spans="2:8" x14ac:dyDescent="0.25">
      <c r="B1"/>
      <c r="H1"/>
    </row>
    <row r="2" spans="2:8" ht="47.25" x14ac:dyDescent="0.25">
      <c r="B2" s="296" t="s">
        <v>823</v>
      </c>
      <c r="C2" s="308" t="s">
        <v>1329</v>
      </c>
      <c r="D2" s="301" t="s">
        <v>831</v>
      </c>
      <c r="E2" s="301" t="s">
        <v>832</v>
      </c>
      <c r="F2" s="296" t="s">
        <v>1330</v>
      </c>
      <c r="G2" s="301" t="s">
        <v>1331</v>
      </c>
      <c r="H2" s="360" t="s">
        <v>827</v>
      </c>
    </row>
    <row r="3" spans="2:8" x14ac:dyDescent="0.25">
      <c r="B3" s="14">
        <v>2</v>
      </c>
      <c r="C3" s="14" t="s">
        <v>755</v>
      </c>
      <c r="D3" s="14">
        <v>68</v>
      </c>
      <c r="E3" s="14">
        <v>30</v>
      </c>
      <c r="F3" t="s">
        <v>1369</v>
      </c>
      <c r="G3" s="14">
        <v>2.5</v>
      </c>
      <c r="H3" s="7">
        <v>200610237</v>
      </c>
    </row>
    <row r="4" spans="2:8" x14ac:dyDescent="0.25">
      <c r="B4" s="14">
        <v>2</v>
      </c>
      <c r="C4" s="14" t="s">
        <v>755</v>
      </c>
      <c r="D4" s="14">
        <v>69</v>
      </c>
      <c r="E4" s="14">
        <v>31</v>
      </c>
      <c r="F4" t="s">
        <v>1370</v>
      </c>
      <c r="G4" s="14">
        <v>2.5</v>
      </c>
      <c r="H4" s="7">
        <v>310290</v>
      </c>
    </row>
    <row r="5" spans="2:8" x14ac:dyDescent="0.25">
      <c r="B5" s="14">
        <v>2</v>
      </c>
      <c r="C5" s="14" t="s">
        <v>755</v>
      </c>
      <c r="D5" s="14" t="s">
        <v>1084</v>
      </c>
      <c r="E5" s="14">
        <v>32</v>
      </c>
      <c r="F5" t="s">
        <v>1371</v>
      </c>
      <c r="G5" s="14">
        <v>2.5</v>
      </c>
      <c r="H5" s="7">
        <v>201610067</v>
      </c>
    </row>
    <row r="6" spans="2:8" x14ac:dyDescent="0.25">
      <c r="B6" s="14">
        <v>2</v>
      </c>
      <c r="C6" s="14" t="s">
        <v>755</v>
      </c>
      <c r="D6" s="14" t="s">
        <v>1089</v>
      </c>
      <c r="E6" s="14">
        <v>33</v>
      </c>
      <c r="F6" t="s">
        <v>1372</v>
      </c>
      <c r="G6" s="14">
        <v>2.5</v>
      </c>
      <c r="H6" s="7">
        <v>310293</v>
      </c>
    </row>
    <row r="7" spans="2:8" x14ac:dyDescent="0.25">
      <c r="B7" s="14">
        <v>2</v>
      </c>
      <c r="C7" s="14" t="s">
        <v>755</v>
      </c>
      <c r="D7" s="14" t="s">
        <v>1095</v>
      </c>
      <c r="E7" s="14">
        <v>34</v>
      </c>
      <c r="F7" t="s">
        <v>1373</v>
      </c>
      <c r="G7" s="14">
        <v>2.5</v>
      </c>
      <c r="H7" s="7">
        <v>200610236</v>
      </c>
    </row>
    <row r="8" spans="2:8" x14ac:dyDescent="0.25">
      <c r="B8" s="14">
        <v>2</v>
      </c>
      <c r="C8" s="14" t="s">
        <v>755</v>
      </c>
      <c r="D8" s="14" t="s">
        <v>1100</v>
      </c>
      <c r="E8" s="14">
        <v>35</v>
      </c>
      <c r="F8" t="s">
        <v>1374</v>
      </c>
      <c r="G8" s="14">
        <v>2.5</v>
      </c>
      <c r="H8" s="7">
        <v>310289</v>
      </c>
    </row>
    <row r="9" spans="2:8" x14ac:dyDescent="0.25">
      <c r="B9" s="14">
        <v>2</v>
      </c>
      <c r="C9" s="14" t="s">
        <v>755</v>
      </c>
      <c r="D9" s="14" t="s">
        <v>1105</v>
      </c>
      <c r="E9" s="14">
        <v>36</v>
      </c>
      <c r="F9" t="s">
        <v>1375</v>
      </c>
      <c r="G9" s="14">
        <v>2.5</v>
      </c>
      <c r="H9" s="7">
        <v>200610232</v>
      </c>
    </row>
    <row r="10" spans="2:8" x14ac:dyDescent="0.25">
      <c r="B10" s="14">
        <v>2</v>
      </c>
      <c r="C10" s="14" t="s">
        <v>755</v>
      </c>
      <c r="D10" s="14" t="s">
        <v>1110</v>
      </c>
      <c r="E10" s="14">
        <v>37</v>
      </c>
      <c r="F10" t="s">
        <v>1376</v>
      </c>
      <c r="G10" s="14">
        <v>2.5</v>
      </c>
      <c r="H10" s="7">
        <v>310277</v>
      </c>
    </row>
    <row r="11" spans="2:8" x14ac:dyDescent="0.25">
      <c r="B11" s="14">
        <v>2</v>
      </c>
      <c r="C11" s="14" t="s">
        <v>754</v>
      </c>
      <c r="D11" s="14">
        <v>48</v>
      </c>
      <c r="E11" s="14">
        <v>10</v>
      </c>
      <c r="F11" s="319" t="s">
        <v>1377</v>
      </c>
      <c r="G11" s="14">
        <v>2.5</v>
      </c>
      <c r="H11" s="361">
        <v>32316</v>
      </c>
    </row>
    <row r="12" spans="2:8" x14ac:dyDescent="0.25">
      <c r="B12" s="14">
        <v>2</v>
      </c>
      <c r="C12" s="14" t="s">
        <v>753</v>
      </c>
      <c r="D12" s="14">
        <v>38</v>
      </c>
      <c r="E12" s="14">
        <v>0</v>
      </c>
      <c r="F12" s="319" t="s">
        <v>1378</v>
      </c>
      <c r="G12" s="14">
        <v>2.5</v>
      </c>
      <c r="H12" s="361">
        <v>109519</v>
      </c>
    </row>
    <row r="13" spans="2:8" x14ac:dyDescent="0.25">
      <c r="B13" s="14">
        <v>2</v>
      </c>
      <c r="C13" s="14" t="s">
        <v>753</v>
      </c>
      <c r="D13" s="14">
        <v>39</v>
      </c>
      <c r="E13" s="14">
        <v>1</v>
      </c>
      <c r="F13" s="319" t="s">
        <v>1379</v>
      </c>
      <c r="G13" s="14">
        <v>2.5</v>
      </c>
      <c r="H13" s="361">
        <v>109522</v>
      </c>
    </row>
    <row r="14" spans="2:8" x14ac:dyDescent="0.25">
      <c r="B14" s="14">
        <v>2</v>
      </c>
      <c r="C14" s="14" t="s">
        <v>753</v>
      </c>
      <c r="D14" s="14" t="s">
        <v>855</v>
      </c>
      <c r="E14" s="14">
        <v>2</v>
      </c>
      <c r="F14" s="319" t="s">
        <v>1380</v>
      </c>
      <c r="G14" s="14">
        <v>2.5</v>
      </c>
      <c r="H14" s="361">
        <v>109494</v>
      </c>
    </row>
    <row r="15" spans="2:8" x14ac:dyDescent="0.25">
      <c r="B15" s="14">
        <v>2</v>
      </c>
      <c r="C15" s="14" t="s">
        <v>753</v>
      </c>
      <c r="D15" s="14" t="s">
        <v>867</v>
      </c>
      <c r="E15" s="14">
        <v>4</v>
      </c>
      <c r="F15" s="319" t="s">
        <v>1381</v>
      </c>
      <c r="G15" s="14">
        <v>2.5</v>
      </c>
      <c r="H15" s="361">
        <v>110279</v>
      </c>
    </row>
    <row r="16" spans="2:8" x14ac:dyDescent="0.25">
      <c r="B16" s="14">
        <v>2</v>
      </c>
      <c r="C16" s="14" t="s">
        <v>753</v>
      </c>
      <c r="D16" s="14" t="s">
        <v>873</v>
      </c>
      <c r="E16" s="14">
        <v>5</v>
      </c>
      <c r="F16" s="319" t="s">
        <v>1382</v>
      </c>
      <c r="G16" s="14">
        <v>2.5</v>
      </c>
      <c r="H16" s="361">
        <v>109520</v>
      </c>
    </row>
    <row r="17" spans="2:8" x14ac:dyDescent="0.25">
      <c r="B17" s="14">
        <v>2</v>
      </c>
      <c r="C17" s="14" t="s">
        <v>753</v>
      </c>
      <c r="D17" s="14" t="s">
        <v>879</v>
      </c>
      <c r="E17" s="14">
        <v>6</v>
      </c>
      <c r="F17" s="319" t="s">
        <v>1383</v>
      </c>
      <c r="G17" s="14">
        <v>2.5</v>
      </c>
      <c r="H17" s="361">
        <v>109493</v>
      </c>
    </row>
    <row r="18" spans="2:8" x14ac:dyDescent="0.25">
      <c r="B18" s="14">
        <v>2</v>
      </c>
      <c r="C18" s="14" t="s">
        <v>753</v>
      </c>
      <c r="D18" s="14" t="s">
        <v>885</v>
      </c>
      <c r="E18" s="14">
        <v>7</v>
      </c>
      <c r="F18" s="319" t="s">
        <v>1384</v>
      </c>
      <c r="G18" s="14">
        <v>2.5</v>
      </c>
      <c r="H18" s="361">
        <v>110278</v>
      </c>
    </row>
    <row r="19" spans="2:8" x14ac:dyDescent="0.25">
      <c r="B19" s="14">
        <v>2</v>
      </c>
      <c r="C19" s="14" t="s">
        <v>753</v>
      </c>
      <c r="D19" s="14">
        <v>40</v>
      </c>
      <c r="E19" s="14">
        <v>8</v>
      </c>
      <c r="F19" s="319" t="s">
        <v>1385</v>
      </c>
      <c r="G19" s="14">
        <v>2.5</v>
      </c>
      <c r="H19" s="361">
        <v>110290</v>
      </c>
    </row>
    <row r="20" spans="2:8" x14ac:dyDescent="0.25">
      <c r="B20" s="14">
        <v>2</v>
      </c>
      <c r="C20" s="14" t="s">
        <v>753</v>
      </c>
      <c r="D20" s="14">
        <v>41</v>
      </c>
      <c r="E20" s="14">
        <v>9</v>
      </c>
      <c r="F20" s="319" t="s">
        <v>1386</v>
      </c>
      <c r="G20" s="14">
        <v>2.5</v>
      </c>
      <c r="H20" s="361">
        <v>110287</v>
      </c>
    </row>
    <row r="21" spans="2:8" x14ac:dyDescent="0.25">
      <c r="B21" s="14">
        <v>2</v>
      </c>
      <c r="C21" s="14" t="s">
        <v>753</v>
      </c>
      <c r="D21" s="14">
        <v>42</v>
      </c>
      <c r="E21" s="14" t="s">
        <v>923</v>
      </c>
      <c r="F21" s="319" t="s">
        <v>1387</v>
      </c>
      <c r="G21" s="14">
        <v>2.5</v>
      </c>
      <c r="H21" s="361">
        <v>110289</v>
      </c>
    </row>
    <row r="22" spans="2:8" x14ac:dyDescent="0.25">
      <c r="B22" s="14">
        <v>2</v>
      </c>
      <c r="C22" s="14" t="s">
        <v>753</v>
      </c>
      <c r="D22" s="14">
        <v>43</v>
      </c>
      <c r="E22" s="14" t="s">
        <v>929</v>
      </c>
      <c r="F22" s="319" t="s">
        <v>1388</v>
      </c>
      <c r="G22" s="14">
        <v>2.5</v>
      </c>
      <c r="H22" s="361">
        <v>110288</v>
      </c>
    </row>
    <row r="23" spans="2:8" x14ac:dyDescent="0.25">
      <c r="B23" s="14">
        <v>2</v>
      </c>
      <c r="C23" s="14" t="s">
        <v>786</v>
      </c>
      <c r="D23" s="14"/>
      <c r="F23" t="s">
        <v>1389</v>
      </c>
      <c r="G23" s="14">
        <v>2.5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9"/>
  <sheetViews>
    <sheetView zoomScale="80" zoomScaleNormal="80" workbookViewId="0">
      <pane ySplit="2700" activePane="bottomLeft"/>
      <selection pane="bottomLeft" activeCell="AF12" sqref="AF12"/>
    </sheetView>
  </sheetViews>
  <sheetFormatPr defaultRowHeight="15" x14ac:dyDescent="0.25"/>
  <cols>
    <col min="1" max="1" width="8.5703125"/>
    <col min="2" max="2" width="16.28515625"/>
    <col min="3" max="3" width="37.42578125"/>
    <col min="4" max="4" width="29.7109375"/>
    <col min="5" max="5" width="4.5703125"/>
    <col min="6" max="15" width="3.7109375"/>
    <col min="16" max="16" width="0" style="14" hidden="1"/>
    <col min="17" max="17" width="0" hidden="1"/>
    <col min="18" max="18" width="29.28515625"/>
    <col min="19" max="19" width="34.140625"/>
    <col min="20" max="20" width="0" style="14" hidden="1"/>
    <col min="21" max="23" width="0" hidden="1"/>
    <col min="24" max="24" width="7.28515625"/>
    <col min="25" max="1025" width="8.5703125"/>
  </cols>
  <sheetData>
    <row r="1" spans="1:24" x14ac:dyDescent="0.25">
      <c r="P1"/>
      <c r="T1"/>
    </row>
    <row r="2" spans="1:24" s="15" customFormat="1" ht="142.5" customHeight="1" x14ac:dyDescent="0.25">
      <c r="B2" s="16" t="s">
        <v>168</v>
      </c>
      <c r="C2" s="17" t="s">
        <v>169</v>
      </c>
      <c r="D2" s="17" t="s">
        <v>170</v>
      </c>
      <c r="E2" s="18" t="s">
        <v>171</v>
      </c>
      <c r="F2" s="18" t="s">
        <v>172</v>
      </c>
      <c r="G2" s="18" t="s">
        <v>173</v>
      </c>
      <c r="H2" s="18" t="s">
        <v>174</v>
      </c>
      <c r="I2" s="18" t="s">
        <v>175</v>
      </c>
      <c r="J2" s="18" t="s">
        <v>176</v>
      </c>
      <c r="K2" s="18" t="s">
        <v>177</v>
      </c>
      <c r="L2" s="18" t="s">
        <v>178</v>
      </c>
      <c r="M2" s="18" t="s">
        <v>179</v>
      </c>
      <c r="N2" s="18" t="s">
        <v>180</v>
      </c>
      <c r="O2" s="18" t="s">
        <v>181</v>
      </c>
      <c r="P2" s="19" t="s">
        <v>182</v>
      </c>
      <c r="Q2" s="17" t="s">
        <v>183</v>
      </c>
      <c r="R2" s="17" t="s">
        <v>184</v>
      </c>
      <c r="S2" s="20" t="s">
        <v>185</v>
      </c>
      <c r="T2" s="21" t="s">
        <v>186</v>
      </c>
      <c r="U2" s="22" t="s">
        <v>187</v>
      </c>
      <c r="V2" s="23" t="s">
        <v>188</v>
      </c>
      <c r="W2" s="24" t="s">
        <v>189</v>
      </c>
    </row>
    <row r="3" spans="1:24" ht="18.75" x14ac:dyDescent="0.3">
      <c r="A3" s="25"/>
      <c r="B3" s="377" t="s">
        <v>190</v>
      </c>
      <c r="C3" s="377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7"/>
      <c r="Q3" s="26"/>
      <c r="R3" s="26"/>
      <c r="S3" s="26"/>
      <c r="T3" s="27"/>
      <c r="U3" s="26"/>
      <c r="V3" s="28"/>
      <c r="W3" s="29"/>
      <c r="X3" s="30"/>
    </row>
    <row r="4" spans="1:24" ht="15.75" x14ac:dyDescent="0.25">
      <c r="A4" s="25"/>
      <c r="B4" s="31" t="s">
        <v>168</v>
      </c>
      <c r="C4" s="32" t="s">
        <v>169</v>
      </c>
      <c r="D4" s="32" t="s">
        <v>170</v>
      </c>
      <c r="E4" s="33"/>
      <c r="F4" s="34"/>
      <c r="G4" s="34"/>
      <c r="H4" s="34"/>
      <c r="I4" s="34"/>
      <c r="J4" s="34"/>
      <c r="K4" s="34"/>
      <c r="L4" s="34"/>
      <c r="M4" s="34"/>
      <c r="N4" s="34"/>
      <c r="O4" s="34"/>
      <c r="P4" s="35"/>
      <c r="Q4" s="32" t="s">
        <v>183</v>
      </c>
      <c r="R4" s="32" t="s">
        <v>184</v>
      </c>
      <c r="S4" s="36"/>
      <c r="T4" s="37"/>
      <c r="U4" s="25"/>
      <c r="V4" s="38"/>
      <c r="W4" s="39"/>
      <c r="X4" s="30"/>
    </row>
    <row r="5" spans="1:24" x14ac:dyDescent="0.25">
      <c r="B5" s="40" t="s">
        <v>191</v>
      </c>
      <c r="C5" s="41" t="s">
        <v>192</v>
      </c>
      <c r="D5" s="41" t="s">
        <v>193</v>
      </c>
      <c r="E5" s="41"/>
      <c r="F5" s="41"/>
      <c r="G5" s="41"/>
      <c r="H5" s="41"/>
      <c r="I5" s="41"/>
      <c r="J5" s="41"/>
      <c r="K5" s="41"/>
      <c r="L5" s="41"/>
      <c r="M5" s="41">
        <v>1</v>
      </c>
      <c r="N5" s="41"/>
      <c r="O5" s="41"/>
      <c r="P5" s="42"/>
      <c r="Q5" s="41"/>
      <c r="R5" s="41" t="s">
        <v>194</v>
      </c>
      <c r="S5" s="43" t="s">
        <v>195</v>
      </c>
      <c r="T5" s="44"/>
      <c r="U5" s="45"/>
      <c r="V5" s="46"/>
      <c r="W5" s="47"/>
    </row>
    <row r="6" spans="1:24" ht="15.75" x14ac:dyDescent="0.25">
      <c r="B6" s="40" t="s">
        <v>196</v>
      </c>
      <c r="C6" s="41" t="s">
        <v>197</v>
      </c>
      <c r="D6" s="41" t="s">
        <v>193</v>
      </c>
      <c r="E6" s="41"/>
      <c r="F6" s="41"/>
      <c r="G6" s="41"/>
      <c r="H6" s="41"/>
      <c r="I6" s="41"/>
      <c r="J6" s="41"/>
      <c r="K6" s="41"/>
      <c r="L6" s="41"/>
      <c r="M6" s="41">
        <v>1</v>
      </c>
      <c r="N6" s="41"/>
      <c r="O6" s="41"/>
      <c r="P6" s="48"/>
      <c r="Q6" s="41">
        <v>8</v>
      </c>
      <c r="R6" s="41" t="s">
        <v>194</v>
      </c>
      <c r="S6" s="43" t="s">
        <v>195</v>
      </c>
      <c r="T6" s="44"/>
      <c r="U6" s="45"/>
      <c r="V6" s="46"/>
      <c r="W6" s="47"/>
    </row>
    <row r="7" spans="1:24" ht="15.75" x14ac:dyDescent="0.25">
      <c r="B7" s="40" t="s">
        <v>198</v>
      </c>
      <c r="C7" s="41" t="s">
        <v>199</v>
      </c>
      <c r="D7" s="41" t="s">
        <v>193</v>
      </c>
      <c r="E7" s="41"/>
      <c r="F7" s="41"/>
      <c r="G7" s="41"/>
      <c r="H7" s="41"/>
      <c r="I7" s="41"/>
      <c r="J7" s="41"/>
      <c r="K7" s="41"/>
      <c r="L7" s="41"/>
      <c r="M7" s="41">
        <v>1</v>
      </c>
      <c r="N7" s="41"/>
      <c r="O7" s="41"/>
      <c r="P7" s="48"/>
      <c r="Q7" s="41">
        <v>8</v>
      </c>
      <c r="R7" s="41" t="s">
        <v>194</v>
      </c>
      <c r="S7" s="43" t="s">
        <v>195</v>
      </c>
      <c r="T7" s="44"/>
      <c r="U7" s="45"/>
      <c r="V7" s="46"/>
      <c r="W7" s="47"/>
    </row>
    <row r="8" spans="1:24" ht="15.75" x14ac:dyDescent="0.25">
      <c r="B8" s="40" t="s">
        <v>200</v>
      </c>
      <c r="C8" s="41" t="s">
        <v>201</v>
      </c>
      <c r="D8" s="41" t="s">
        <v>193</v>
      </c>
      <c r="E8" s="41"/>
      <c r="F8" s="41"/>
      <c r="G8" s="41"/>
      <c r="H8" s="41"/>
      <c r="I8" s="41"/>
      <c r="J8" s="41"/>
      <c r="K8" s="41"/>
      <c r="L8" s="41"/>
      <c r="M8" s="41">
        <v>1</v>
      </c>
      <c r="N8" s="41"/>
      <c r="O8" s="41"/>
      <c r="P8" s="48"/>
      <c r="Q8" s="41">
        <v>8</v>
      </c>
      <c r="R8" s="41" t="s">
        <v>194</v>
      </c>
      <c r="S8" s="43" t="s">
        <v>195</v>
      </c>
      <c r="T8" s="44"/>
      <c r="U8" s="45"/>
      <c r="V8" s="46"/>
      <c r="W8" s="47"/>
    </row>
    <row r="9" spans="1:24" ht="15.75" x14ac:dyDescent="0.25">
      <c r="B9" s="40" t="s">
        <v>202</v>
      </c>
      <c r="C9" s="41" t="s">
        <v>203</v>
      </c>
      <c r="D9" s="41" t="s">
        <v>193</v>
      </c>
      <c r="E9" s="41"/>
      <c r="F9" s="41"/>
      <c r="G9" s="41"/>
      <c r="H9" s="41"/>
      <c r="I9" s="41"/>
      <c r="J9" s="41"/>
      <c r="K9" s="41"/>
      <c r="L9" s="41"/>
      <c r="M9" s="41">
        <v>1</v>
      </c>
      <c r="N9" s="41"/>
      <c r="O9" s="41"/>
      <c r="P9" s="48"/>
      <c r="Q9" s="41">
        <v>8</v>
      </c>
      <c r="R9" s="41" t="s">
        <v>194</v>
      </c>
      <c r="S9" s="43" t="s">
        <v>195</v>
      </c>
      <c r="T9" s="44"/>
      <c r="U9" s="45"/>
      <c r="V9" s="46"/>
      <c r="W9" s="47"/>
    </row>
    <row r="10" spans="1:24" ht="15.75" x14ac:dyDescent="0.25">
      <c r="B10" s="40" t="s">
        <v>204</v>
      </c>
      <c r="C10" s="41" t="s">
        <v>205</v>
      </c>
      <c r="D10" s="41" t="s">
        <v>193</v>
      </c>
      <c r="E10" s="41"/>
      <c r="F10" s="41"/>
      <c r="G10" s="41"/>
      <c r="H10" s="41"/>
      <c r="I10" s="41"/>
      <c r="J10" s="41"/>
      <c r="K10" s="41"/>
      <c r="L10" s="41"/>
      <c r="M10" s="41">
        <v>1</v>
      </c>
      <c r="N10" s="41"/>
      <c r="O10" s="41"/>
      <c r="P10" s="48"/>
      <c r="Q10" s="41">
        <v>8</v>
      </c>
      <c r="R10" s="41" t="s">
        <v>194</v>
      </c>
      <c r="S10" s="43" t="s">
        <v>195</v>
      </c>
      <c r="T10" s="44"/>
      <c r="U10" s="45"/>
      <c r="V10" s="46"/>
      <c r="W10" s="47"/>
    </row>
    <row r="11" spans="1:24" x14ac:dyDescent="0.25">
      <c r="B11" s="40" t="s">
        <v>206</v>
      </c>
      <c r="C11" s="41" t="s">
        <v>207</v>
      </c>
      <c r="D11" s="41" t="s">
        <v>193</v>
      </c>
      <c r="E11" s="41"/>
      <c r="F11" s="41"/>
      <c r="G11" s="41"/>
      <c r="H11" s="41"/>
      <c r="I11" s="41"/>
      <c r="J11" s="41"/>
      <c r="K11" s="41"/>
      <c r="L11" s="41"/>
      <c r="M11" s="41">
        <v>1</v>
      </c>
      <c r="N11" s="41"/>
      <c r="O11" s="41"/>
      <c r="P11" s="49"/>
      <c r="Q11" s="41"/>
      <c r="R11" s="41" t="s">
        <v>194</v>
      </c>
      <c r="S11" s="43" t="s">
        <v>195</v>
      </c>
      <c r="T11" s="44"/>
      <c r="U11" s="45"/>
      <c r="V11" s="46"/>
      <c r="W11" s="47"/>
    </row>
    <row r="12" spans="1:24" x14ac:dyDescent="0.25">
      <c r="B12" s="40" t="s">
        <v>208</v>
      </c>
      <c r="C12" s="41" t="s">
        <v>209</v>
      </c>
      <c r="D12" s="41" t="s">
        <v>193</v>
      </c>
      <c r="E12" s="41"/>
      <c r="F12" s="41"/>
      <c r="G12" s="41"/>
      <c r="H12" s="41"/>
      <c r="I12" s="41"/>
      <c r="J12" s="41"/>
      <c r="K12" s="41"/>
      <c r="L12" s="41"/>
      <c r="M12" s="41">
        <v>1</v>
      </c>
      <c r="N12" s="41"/>
      <c r="O12" s="41"/>
      <c r="P12" s="49"/>
      <c r="Q12" s="41">
        <v>8</v>
      </c>
      <c r="R12" s="41" t="s">
        <v>194</v>
      </c>
      <c r="S12" s="43" t="s">
        <v>195</v>
      </c>
      <c r="T12" s="44"/>
      <c r="U12" s="45"/>
      <c r="V12" s="46"/>
      <c r="W12" s="47"/>
    </row>
    <row r="13" spans="1:24" ht="15.75" x14ac:dyDescent="0.25">
      <c r="B13" s="40" t="s">
        <v>210</v>
      </c>
      <c r="C13" s="41" t="s">
        <v>211</v>
      </c>
      <c r="D13" s="41" t="s">
        <v>193</v>
      </c>
      <c r="E13" s="41"/>
      <c r="F13" s="41"/>
      <c r="G13" s="41"/>
      <c r="H13" s="41"/>
      <c r="I13" s="41"/>
      <c r="J13" s="41"/>
      <c r="K13" s="41"/>
      <c r="L13" s="41"/>
      <c r="M13" s="41">
        <v>1</v>
      </c>
      <c r="N13" s="41"/>
      <c r="O13" s="41"/>
      <c r="P13" s="48"/>
      <c r="Q13" s="41">
        <v>8</v>
      </c>
      <c r="R13" s="41" t="s">
        <v>194</v>
      </c>
      <c r="S13" s="43" t="s">
        <v>195</v>
      </c>
      <c r="T13" s="44"/>
      <c r="U13" s="45"/>
      <c r="V13" s="46"/>
      <c r="W13" s="47"/>
    </row>
    <row r="14" spans="1:24" x14ac:dyDescent="0.25">
      <c r="B14" s="50" t="s">
        <v>212</v>
      </c>
      <c r="C14" s="51" t="s">
        <v>213</v>
      </c>
      <c r="D14" s="51" t="s">
        <v>193</v>
      </c>
      <c r="E14" s="51"/>
      <c r="F14" s="51"/>
      <c r="G14" s="51"/>
      <c r="H14" s="51"/>
      <c r="I14" s="51"/>
      <c r="J14" s="51"/>
      <c r="K14" s="51"/>
      <c r="L14" s="51"/>
      <c r="M14" s="51">
        <v>1</v>
      </c>
      <c r="N14" s="51"/>
      <c r="O14" s="51"/>
      <c r="P14" s="49">
        <v>1</v>
      </c>
      <c r="Q14" s="51">
        <v>8</v>
      </c>
      <c r="R14" s="51" t="s">
        <v>194</v>
      </c>
      <c r="S14" s="52" t="s">
        <v>195</v>
      </c>
      <c r="T14" s="44"/>
      <c r="U14" s="45"/>
      <c r="V14" s="46"/>
      <c r="W14" s="47"/>
    </row>
    <row r="15" spans="1:24" ht="15.75" thickBot="1" x14ac:dyDescent="0.3">
      <c r="B15" s="50" t="s">
        <v>1432</v>
      </c>
      <c r="C15" s="54"/>
      <c r="D15" s="51" t="s">
        <v>193</v>
      </c>
      <c r="E15" s="54"/>
      <c r="F15" s="54"/>
      <c r="G15" s="54"/>
      <c r="H15" s="54"/>
      <c r="I15" s="54"/>
      <c r="J15" s="54"/>
      <c r="K15" s="54"/>
      <c r="L15" s="54"/>
      <c r="M15" s="51">
        <v>1</v>
      </c>
      <c r="N15" s="51"/>
      <c r="O15" s="51"/>
      <c r="P15" s="49">
        <v>1</v>
      </c>
      <c r="Q15" s="51">
        <v>8</v>
      </c>
      <c r="R15" s="51" t="s">
        <v>194</v>
      </c>
      <c r="S15" s="52" t="s">
        <v>195</v>
      </c>
      <c r="T15" s="37"/>
      <c r="U15" s="25"/>
      <c r="V15" s="38"/>
      <c r="W15" s="39"/>
    </row>
    <row r="16" spans="1:24" ht="19.5" thickBot="1" x14ac:dyDescent="0.35">
      <c r="A16" s="25"/>
      <c r="B16" s="377" t="s">
        <v>214</v>
      </c>
      <c r="C16" s="37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7"/>
      <c r="Q16" s="26"/>
      <c r="R16" s="26"/>
      <c r="S16" s="26"/>
      <c r="T16" s="27"/>
      <c r="U16" s="26"/>
      <c r="V16" s="28"/>
      <c r="W16" s="29"/>
    </row>
    <row r="17" spans="1:23" ht="15.75" x14ac:dyDescent="0.25">
      <c r="B17" s="31" t="s">
        <v>168</v>
      </c>
      <c r="C17" s="32" t="s">
        <v>169</v>
      </c>
      <c r="D17" s="32" t="s">
        <v>170</v>
      </c>
      <c r="E17" s="33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5"/>
      <c r="Q17" s="32" t="s">
        <v>183</v>
      </c>
      <c r="R17" s="32" t="s">
        <v>184</v>
      </c>
      <c r="S17" s="36"/>
      <c r="T17" s="44"/>
      <c r="U17" s="41"/>
      <c r="V17" s="41"/>
      <c r="W17" s="41"/>
    </row>
    <row r="18" spans="1:23" ht="15.75" x14ac:dyDescent="0.25">
      <c r="B18" s="57" t="s">
        <v>215</v>
      </c>
      <c r="C18" s="41" t="s">
        <v>216</v>
      </c>
      <c r="D18" s="41" t="s">
        <v>217</v>
      </c>
      <c r="E18" s="41"/>
      <c r="F18" s="41"/>
      <c r="G18" s="41"/>
      <c r="H18" s="41"/>
      <c r="I18" s="41"/>
      <c r="J18" s="41"/>
      <c r="K18" s="41"/>
      <c r="L18" s="41"/>
      <c r="M18" s="41">
        <v>1</v>
      </c>
      <c r="N18" s="41"/>
      <c r="O18" s="41"/>
      <c r="P18" s="58"/>
      <c r="Q18" s="41">
        <v>8</v>
      </c>
      <c r="R18" s="41" t="s">
        <v>194</v>
      </c>
      <c r="S18" s="43" t="s">
        <v>195</v>
      </c>
      <c r="T18" s="44"/>
      <c r="U18" s="41"/>
      <c r="V18" s="41"/>
      <c r="W18" s="41"/>
    </row>
    <row r="19" spans="1:23" x14ac:dyDescent="0.25">
      <c r="B19" s="59" t="s">
        <v>218</v>
      </c>
      <c r="C19" s="51" t="s">
        <v>219</v>
      </c>
      <c r="D19" s="51" t="s">
        <v>217</v>
      </c>
      <c r="E19" s="51"/>
      <c r="F19" s="51"/>
      <c r="G19" s="51"/>
      <c r="H19" s="51"/>
      <c r="I19" s="51"/>
      <c r="J19" s="51"/>
      <c r="K19" s="51"/>
      <c r="L19" s="51"/>
      <c r="M19" s="51">
        <v>1</v>
      </c>
      <c r="N19" s="51"/>
      <c r="O19" s="51"/>
      <c r="P19" s="378">
        <v>1</v>
      </c>
      <c r="Q19" s="51">
        <v>8</v>
      </c>
      <c r="R19" s="51" t="s">
        <v>194</v>
      </c>
      <c r="S19" s="52" t="s">
        <v>195</v>
      </c>
      <c r="T19" s="44"/>
      <c r="U19" s="41"/>
      <c r="V19" s="41"/>
      <c r="W19" s="41"/>
    </row>
    <row r="20" spans="1:23" x14ac:dyDescent="0.25">
      <c r="B20" s="57" t="s">
        <v>220</v>
      </c>
      <c r="C20" s="41" t="s">
        <v>221</v>
      </c>
      <c r="D20" s="41" t="s">
        <v>217</v>
      </c>
      <c r="E20" s="41"/>
      <c r="F20" s="41"/>
      <c r="G20" s="41"/>
      <c r="H20" s="41"/>
      <c r="I20" s="41"/>
      <c r="J20" s="41"/>
      <c r="K20" s="41"/>
      <c r="L20" s="41"/>
      <c r="M20" s="41">
        <v>1</v>
      </c>
      <c r="N20" s="41"/>
      <c r="O20" s="41"/>
      <c r="P20" s="378"/>
      <c r="Q20" s="41"/>
      <c r="R20" s="41"/>
      <c r="S20" s="43"/>
      <c r="T20" s="44"/>
      <c r="U20" s="41"/>
      <c r="V20" s="41"/>
      <c r="W20" s="41"/>
    </row>
    <row r="21" spans="1:23" x14ac:dyDescent="0.25">
      <c r="B21" s="57" t="s">
        <v>222</v>
      </c>
      <c r="C21" s="41" t="s">
        <v>221</v>
      </c>
      <c r="D21" s="41" t="s">
        <v>217</v>
      </c>
      <c r="E21" s="41"/>
      <c r="F21" s="41"/>
      <c r="G21" s="41"/>
      <c r="H21" s="41"/>
      <c r="I21" s="41"/>
      <c r="J21" s="41"/>
      <c r="K21" s="41"/>
      <c r="L21" s="41"/>
      <c r="M21" s="41">
        <v>1</v>
      </c>
      <c r="N21" s="41"/>
      <c r="O21" s="41"/>
      <c r="P21" s="378"/>
      <c r="Q21" s="41">
        <v>8</v>
      </c>
      <c r="R21" s="41" t="s">
        <v>194</v>
      </c>
      <c r="S21" s="43" t="s">
        <v>195</v>
      </c>
      <c r="T21" s="44"/>
      <c r="U21" s="41"/>
      <c r="V21" s="41"/>
      <c r="W21" s="41"/>
    </row>
    <row r="22" spans="1:23" x14ac:dyDescent="0.25">
      <c r="B22" s="57" t="s">
        <v>223</v>
      </c>
      <c r="C22" s="41" t="s">
        <v>221</v>
      </c>
      <c r="D22" s="41" t="s">
        <v>217</v>
      </c>
      <c r="E22" s="41"/>
      <c r="F22" s="41"/>
      <c r="G22" s="41"/>
      <c r="H22" s="41"/>
      <c r="I22" s="41"/>
      <c r="J22" s="41"/>
      <c r="K22" s="41"/>
      <c r="L22" s="41"/>
      <c r="M22" s="41">
        <v>1</v>
      </c>
      <c r="N22" s="41"/>
      <c r="O22" s="41"/>
      <c r="P22" s="60"/>
      <c r="Q22" s="41"/>
      <c r="R22" s="41"/>
      <c r="S22" s="43"/>
      <c r="T22" s="44"/>
      <c r="U22" s="41"/>
      <c r="V22" s="41"/>
      <c r="W22" s="41"/>
    </row>
    <row r="23" spans="1:23" x14ac:dyDescent="0.25">
      <c r="B23" s="61" t="s">
        <v>224</v>
      </c>
      <c r="C23" s="62" t="s">
        <v>225</v>
      </c>
      <c r="D23" s="62" t="s">
        <v>217</v>
      </c>
      <c r="E23" s="62"/>
      <c r="F23" s="62"/>
      <c r="G23" s="62"/>
      <c r="H23" s="62"/>
      <c r="I23" s="62"/>
      <c r="J23" s="62"/>
      <c r="K23" s="62"/>
      <c r="L23" s="62"/>
      <c r="M23" s="62">
        <v>1</v>
      </c>
      <c r="N23" s="62"/>
      <c r="O23" s="62"/>
      <c r="P23" s="63">
        <v>1</v>
      </c>
      <c r="Q23" s="62">
        <v>8</v>
      </c>
      <c r="R23" s="62" t="s">
        <v>194</v>
      </c>
      <c r="S23" s="64" t="s">
        <v>195</v>
      </c>
      <c r="T23" s="44"/>
      <c r="U23" s="41"/>
      <c r="V23" s="41"/>
      <c r="W23" s="41"/>
    </row>
    <row r="24" spans="1:23" x14ac:dyDescent="0.25">
      <c r="B24" s="5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5"/>
      <c r="Q24" s="54"/>
      <c r="R24" s="54"/>
      <c r="S24" s="56"/>
      <c r="T24" s="44"/>
      <c r="U24" s="41"/>
      <c r="V24" s="41"/>
      <c r="W24" s="41"/>
    </row>
    <row r="25" spans="1:23" ht="18.75" x14ac:dyDescent="0.3">
      <c r="A25" s="25"/>
      <c r="B25" s="379" t="s">
        <v>226</v>
      </c>
      <c r="C25" s="379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37"/>
      <c r="Q25" s="25"/>
      <c r="R25" s="25"/>
      <c r="S25" s="25"/>
      <c r="T25" s="27"/>
      <c r="U25" s="26"/>
      <c r="V25" s="28"/>
      <c r="W25" s="29"/>
    </row>
    <row r="26" spans="1:23" ht="15.75" x14ac:dyDescent="0.25">
      <c r="B26" s="31" t="s">
        <v>168</v>
      </c>
      <c r="C26" s="32" t="s">
        <v>169</v>
      </c>
      <c r="D26" s="32" t="s">
        <v>170</v>
      </c>
      <c r="E26" s="33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5"/>
      <c r="Q26" s="32" t="s">
        <v>183</v>
      </c>
      <c r="R26" s="32" t="s">
        <v>184</v>
      </c>
      <c r="S26" s="36"/>
      <c r="T26" s="44"/>
      <c r="U26" s="45"/>
      <c r="V26" s="46"/>
      <c r="W26" s="47"/>
    </row>
    <row r="27" spans="1:23" x14ac:dyDescent="0.25">
      <c r="B27" s="66" t="s">
        <v>227</v>
      </c>
      <c r="C27" s="51" t="s">
        <v>228</v>
      </c>
      <c r="D27" s="51" t="s">
        <v>229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42">
        <v>1</v>
      </c>
      <c r="Q27" s="51">
        <v>2</v>
      </c>
      <c r="R27" s="51"/>
      <c r="S27" s="52" t="s">
        <v>230</v>
      </c>
      <c r="T27" s="44"/>
      <c r="U27" s="45"/>
      <c r="V27" s="46"/>
      <c r="W27" s="47"/>
    </row>
    <row r="28" spans="1:23" x14ac:dyDescent="0.25">
      <c r="B28" s="67" t="s">
        <v>231</v>
      </c>
      <c r="C28" s="41" t="s">
        <v>232</v>
      </c>
      <c r="D28" s="41" t="s">
        <v>229</v>
      </c>
      <c r="E28" s="41">
        <v>1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68">
        <v>1</v>
      </c>
      <c r="Q28" s="41">
        <v>2</v>
      </c>
      <c r="R28" s="41"/>
      <c r="S28" s="43" t="s">
        <v>230</v>
      </c>
      <c r="T28" s="44"/>
      <c r="U28" s="45"/>
      <c r="V28" s="46"/>
      <c r="W28" s="47"/>
    </row>
    <row r="29" spans="1:23" x14ac:dyDescent="0.25">
      <c r="B29" s="67" t="s">
        <v>233</v>
      </c>
      <c r="C29" s="41" t="s">
        <v>234</v>
      </c>
      <c r="D29" s="41" t="s">
        <v>229</v>
      </c>
      <c r="E29" s="41">
        <v>1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68">
        <v>1</v>
      </c>
      <c r="Q29" s="41">
        <v>2</v>
      </c>
      <c r="R29" s="41"/>
      <c r="S29" s="43" t="s">
        <v>230</v>
      </c>
      <c r="T29" s="44"/>
      <c r="U29" s="45"/>
      <c r="V29" s="46"/>
      <c r="W29" s="47"/>
    </row>
    <row r="30" spans="1:23" x14ac:dyDescent="0.25">
      <c r="B30" s="69" t="s">
        <v>235</v>
      </c>
      <c r="C30" s="70" t="s">
        <v>236</v>
      </c>
      <c r="D30" s="70" t="s">
        <v>229</v>
      </c>
      <c r="E30" s="70">
        <v>1</v>
      </c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1">
        <v>1</v>
      </c>
      <c r="Q30" s="70">
        <v>2</v>
      </c>
      <c r="R30" s="70"/>
      <c r="S30" s="72" t="s">
        <v>230</v>
      </c>
      <c r="T30" s="44"/>
      <c r="U30" s="45"/>
      <c r="V30" s="46"/>
      <c r="W30" s="47"/>
    </row>
    <row r="31" spans="1:23" x14ac:dyDescent="0.25">
      <c r="B31" s="67" t="s">
        <v>237</v>
      </c>
      <c r="C31" s="41" t="s">
        <v>238</v>
      </c>
      <c r="D31" s="41" t="s">
        <v>229</v>
      </c>
      <c r="E31" s="41">
        <v>1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68">
        <v>1</v>
      </c>
      <c r="Q31" s="41">
        <v>2</v>
      </c>
      <c r="R31" s="41"/>
      <c r="S31" s="43" t="s">
        <v>230</v>
      </c>
      <c r="T31" s="44"/>
      <c r="U31" s="45"/>
      <c r="V31" s="46"/>
      <c r="W31" s="47"/>
    </row>
    <row r="32" spans="1:23" x14ac:dyDescent="0.25">
      <c r="B32" s="67" t="s">
        <v>239</v>
      </c>
      <c r="C32" s="41" t="s">
        <v>240</v>
      </c>
      <c r="D32" s="41" t="s">
        <v>241</v>
      </c>
      <c r="E32" s="41">
        <v>1</v>
      </c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68">
        <v>1</v>
      </c>
      <c r="Q32" s="41">
        <v>2</v>
      </c>
      <c r="R32" s="41"/>
      <c r="S32" s="43" t="s">
        <v>230</v>
      </c>
      <c r="T32" s="44"/>
      <c r="U32" s="45"/>
      <c r="V32" s="46"/>
      <c r="W32" s="47"/>
    </row>
    <row r="33" spans="1:24" x14ac:dyDescent="0.25">
      <c r="B33" s="67" t="s">
        <v>242</v>
      </c>
      <c r="C33" s="41" t="s">
        <v>243</v>
      </c>
      <c r="D33" s="41" t="s">
        <v>241</v>
      </c>
      <c r="E33" s="41">
        <v>1</v>
      </c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68">
        <v>1</v>
      </c>
      <c r="Q33" s="41">
        <v>2</v>
      </c>
      <c r="R33" s="41"/>
      <c r="S33" s="43" t="s">
        <v>230</v>
      </c>
      <c r="T33" s="44"/>
      <c r="U33" s="45"/>
      <c r="V33" s="46"/>
      <c r="W33" s="47"/>
    </row>
    <row r="34" spans="1:24" x14ac:dyDescent="0.25">
      <c r="B34" s="73" t="s">
        <v>244</v>
      </c>
      <c r="C34" s="41" t="s">
        <v>245</v>
      </c>
      <c r="D34" s="41" t="s">
        <v>246</v>
      </c>
      <c r="E34" s="41"/>
      <c r="F34" s="41">
        <v>1</v>
      </c>
      <c r="G34" s="41"/>
      <c r="H34" s="41"/>
      <c r="I34" s="41"/>
      <c r="J34" s="41"/>
      <c r="K34" s="41"/>
      <c r="L34" s="41"/>
      <c r="M34" s="41"/>
      <c r="N34" s="41"/>
      <c r="O34" s="41"/>
      <c r="P34" s="68">
        <v>1</v>
      </c>
      <c r="Q34" s="41">
        <v>2</v>
      </c>
      <c r="R34" s="41"/>
      <c r="S34" s="43"/>
      <c r="T34" s="44"/>
      <c r="U34" s="45"/>
      <c r="V34" s="46"/>
      <c r="W34" s="47"/>
    </row>
    <row r="35" spans="1:24" x14ac:dyDescent="0.25">
      <c r="B35" s="53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5"/>
      <c r="Q35" s="54"/>
      <c r="R35" s="74"/>
      <c r="S35" s="75"/>
      <c r="T35" s="76"/>
      <c r="U35" s="77"/>
      <c r="V35" s="54"/>
      <c r="W35" s="56"/>
    </row>
    <row r="36" spans="1:24" ht="18.75" x14ac:dyDescent="0.3">
      <c r="A36" s="25"/>
      <c r="B36" s="377" t="s">
        <v>247</v>
      </c>
      <c r="C36" s="377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7"/>
      <c r="Q36" s="26"/>
      <c r="R36" s="26"/>
      <c r="S36" s="26"/>
      <c r="T36" s="27"/>
      <c r="U36" s="26"/>
      <c r="V36" s="28"/>
      <c r="W36" s="29"/>
    </row>
    <row r="37" spans="1:24" ht="15.75" x14ac:dyDescent="0.25">
      <c r="B37" s="31" t="s">
        <v>168</v>
      </c>
      <c r="C37" s="32" t="s">
        <v>169</v>
      </c>
      <c r="D37" s="32" t="s">
        <v>170</v>
      </c>
      <c r="E37" s="33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5"/>
      <c r="Q37" s="32" t="s">
        <v>183</v>
      </c>
      <c r="R37" s="32" t="s">
        <v>184</v>
      </c>
      <c r="S37" s="36"/>
      <c r="T37" s="44"/>
      <c r="U37" s="45"/>
      <c r="V37" s="46"/>
      <c r="W37" s="47"/>
    </row>
    <row r="38" spans="1:24" x14ac:dyDescent="0.25">
      <c r="B38" s="50" t="s">
        <v>248</v>
      </c>
      <c r="C38" s="51" t="s">
        <v>249</v>
      </c>
      <c r="D38" s="51" t="s">
        <v>250</v>
      </c>
      <c r="E38" s="51"/>
      <c r="F38" s="51">
        <v>1</v>
      </c>
      <c r="G38" s="51"/>
      <c r="H38" s="51"/>
      <c r="I38" s="51"/>
      <c r="J38" s="51"/>
      <c r="K38" s="51"/>
      <c r="L38" s="51"/>
      <c r="M38" s="51"/>
      <c r="N38" s="51"/>
      <c r="O38" s="51"/>
      <c r="P38" s="42">
        <v>1</v>
      </c>
      <c r="Q38" s="51"/>
      <c r="R38" s="51"/>
      <c r="S38" s="52" t="s">
        <v>251</v>
      </c>
      <c r="T38" s="44"/>
      <c r="U38" s="45"/>
      <c r="V38" s="46"/>
      <c r="W38" s="47"/>
    </row>
    <row r="39" spans="1:24" x14ac:dyDescent="0.25">
      <c r="B39" s="78" t="s">
        <v>252</v>
      </c>
      <c r="C39" s="54" t="s">
        <v>253</v>
      </c>
      <c r="D39" s="54" t="s">
        <v>250</v>
      </c>
      <c r="E39" s="54"/>
      <c r="F39" s="54">
        <v>1</v>
      </c>
      <c r="G39" s="54"/>
      <c r="H39" s="54"/>
      <c r="I39" s="54"/>
      <c r="J39" s="54"/>
      <c r="K39" s="54"/>
      <c r="L39" s="54"/>
      <c r="M39" s="54"/>
      <c r="N39" s="54"/>
      <c r="O39" s="54"/>
      <c r="P39" s="55">
        <v>1</v>
      </c>
      <c r="Q39" s="54"/>
      <c r="R39" s="54"/>
      <c r="S39" s="56" t="s">
        <v>251</v>
      </c>
      <c r="T39" s="79"/>
      <c r="U39" s="80"/>
      <c r="V39" s="81"/>
      <c r="W39" s="82"/>
    </row>
    <row r="40" spans="1:24" ht="18.75" x14ac:dyDescent="0.3">
      <c r="A40" s="25"/>
      <c r="B40" s="379" t="s">
        <v>254</v>
      </c>
      <c r="C40" s="37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7"/>
      <c r="Q40" s="25"/>
      <c r="R40" s="25"/>
      <c r="S40" s="25"/>
      <c r="T40" s="37"/>
      <c r="U40" s="25"/>
      <c r="V40" s="38"/>
      <c r="W40" s="39"/>
      <c r="X40" s="25"/>
    </row>
    <row r="41" spans="1:24" ht="15.75" x14ac:dyDescent="0.25">
      <c r="B41" s="31" t="s">
        <v>168</v>
      </c>
      <c r="C41" s="32" t="s">
        <v>169</v>
      </c>
      <c r="D41" s="32" t="s">
        <v>170</v>
      </c>
      <c r="E41" s="33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5"/>
      <c r="Q41" s="32" t="s">
        <v>183</v>
      </c>
      <c r="R41" s="32" t="s">
        <v>184</v>
      </c>
      <c r="S41" s="36"/>
      <c r="T41" s="44"/>
      <c r="U41" s="45"/>
      <c r="V41" s="46"/>
      <c r="W41" s="47"/>
      <c r="X41" s="83" t="s">
        <v>255</v>
      </c>
    </row>
    <row r="42" spans="1:24" x14ac:dyDescent="0.25">
      <c r="B42" s="84" t="s">
        <v>256</v>
      </c>
      <c r="C42" s="51" t="s">
        <v>257</v>
      </c>
      <c r="D42" s="51" t="s">
        <v>258</v>
      </c>
      <c r="E42" s="51"/>
      <c r="F42" s="51"/>
      <c r="G42" s="51"/>
      <c r="H42" s="51"/>
      <c r="I42" s="51"/>
      <c r="J42" s="51"/>
      <c r="K42" s="51">
        <v>2</v>
      </c>
      <c r="L42" s="51"/>
      <c r="M42" s="51"/>
      <c r="N42" s="51"/>
      <c r="O42" s="51"/>
      <c r="P42" s="42">
        <v>2</v>
      </c>
      <c r="Q42" s="51">
        <v>2</v>
      </c>
      <c r="R42" s="85" t="s">
        <v>259</v>
      </c>
      <c r="S42" s="52" t="s">
        <v>260</v>
      </c>
      <c r="T42" s="86"/>
      <c r="U42" s="45"/>
      <c r="V42" s="46"/>
      <c r="W42" s="47"/>
    </row>
    <row r="43" spans="1:24" x14ac:dyDescent="0.25">
      <c r="A43" s="87"/>
      <c r="B43" s="88" t="s">
        <v>261</v>
      </c>
      <c r="C43" s="41" t="s">
        <v>262</v>
      </c>
      <c r="D43" s="41" t="s">
        <v>258</v>
      </c>
      <c r="E43" s="41"/>
      <c r="F43" s="41"/>
      <c r="G43" s="41"/>
      <c r="H43" s="41"/>
      <c r="I43" s="41"/>
      <c r="J43" s="41"/>
      <c r="K43" s="41">
        <v>2</v>
      </c>
      <c r="L43" s="41"/>
      <c r="M43" s="41"/>
      <c r="N43" s="41"/>
      <c r="O43" s="41"/>
      <c r="P43" s="68">
        <v>2</v>
      </c>
      <c r="Q43" s="41"/>
      <c r="R43" s="89" t="s">
        <v>259</v>
      </c>
      <c r="S43" s="43" t="s">
        <v>260</v>
      </c>
      <c r="T43" s="86"/>
      <c r="U43" s="45"/>
      <c r="V43" s="46"/>
      <c r="W43" s="47"/>
    </row>
    <row r="44" spans="1:24" x14ac:dyDescent="0.25">
      <c r="A44" s="87"/>
      <c r="B44" s="88" t="s">
        <v>263</v>
      </c>
      <c r="C44" s="41" t="s">
        <v>264</v>
      </c>
      <c r="D44" s="41" t="s">
        <v>258</v>
      </c>
      <c r="E44" s="41"/>
      <c r="F44" s="41"/>
      <c r="G44" s="41"/>
      <c r="H44" s="41"/>
      <c r="I44" s="41"/>
      <c r="J44" s="41"/>
      <c r="K44" s="41">
        <v>2</v>
      </c>
      <c r="L44" s="41"/>
      <c r="M44" s="41"/>
      <c r="N44" s="41"/>
      <c r="O44" s="41"/>
      <c r="P44" s="68">
        <v>2</v>
      </c>
      <c r="Q44" s="41">
        <v>2</v>
      </c>
      <c r="R44" s="89" t="s">
        <v>259</v>
      </c>
      <c r="S44" s="43" t="s">
        <v>260</v>
      </c>
      <c r="T44" s="86"/>
      <c r="U44" s="45"/>
      <c r="V44" s="46"/>
      <c r="W44" s="47"/>
    </row>
    <row r="45" spans="1:24" x14ac:dyDescent="0.25">
      <c r="B45" s="88" t="s">
        <v>265</v>
      </c>
      <c r="C45" s="41" t="s">
        <v>266</v>
      </c>
      <c r="D45" s="41" t="s">
        <v>258</v>
      </c>
      <c r="E45" s="41"/>
      <c r="F45" s="41"/>
      <c r="G45" s="41"/>
      <c r="H45" s="41"/>
      <c r="I45" s="41"/>
      <c r="J45" s="41"/>
      <c r="K45" s="41">
        <v>2</v>
      </c>
      <c r="L45" s="41"/>
      <c r="M45" s="41"/>
      <c r="N45" s="41"/>
      <c r="O45" s="41"/>
      <c r="P45" s="68">
        <v>2</v>
      </c>
      <c r="Q45" s="41">
        <v>5</v>
      </c>
      <c r="R45" s="89" t="s">
        <v>259</v>
      </c>
      <c r="S45" s="43" t="s">
        <v>260</v>
      </c>
      <c r="T45" s="86"/>
      <c r="U45" s="45"/>
      <c r="V45" s="46"/>
      <c r="W45" s="47"/>
    </row>
    <row r="46" spans="1:24" x14ac:dyDescent="0.25">
      <c r="B46" s="90" t="s">
        <v>267</v>
      </c>
      <c r="C46" s="41" t="s">
        <v>257</v>
      </c>
      <c r="D46" s="41" t="s">
        <v>258</v>
      </c>
      <c r="E46" s="41">
        <v>1</v>
      </c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68">
        <v>2</v>
      </c>
      <c r="Q46" s="41">
        <v>2</v>
      </c>
      <c r="R46" s="89" t="s">
        <v>268</v>
      </c>
      <c r="S46" s="43" t="s">
        <v>230</v>
      </c>
      <c r="T46" s="86"/>
      <c r="U46" s="45"/>
      <c r="V46" s="46"/>
      <c r="W46" s="47"/>
    </row>
    <row r="47" spans="1:24" x14ac:dyDescent="0.25">
      <c r="A47" s="87"/>
      <c r="B47" s="90" t="s">
        <v>269</v>
      </c>
      <c r="C47" s="41" t="s">
        <v>262</v>
      </c>
      <c r="D47" s="41" t="s">
        <v>258</v>
      </c>
      <c r="E47" s="41">
        <v>1</v>
      </c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68">
        <v>2</v>
      </c>
      <c r="Q47" s="41"/>
      <c r="R47" s="89" t="s">
        <v>268</v>
      </c>
      <c r="S47" s="43" t="s">
        <v>230</v>
      </c>
      <c r="T47" s="86"/>
      <c r="U47" s="45"/>
      <c r="V47" s="46"/>
      <c r="W47" s="47"/>
    </row>
    <row r="48" spans="1:24" x14ac:dyDescent="0.25">
      <c r="A48" s="87"/>
      <c r="B48" s="90" t="s">
        <v>270</v>
      </c>
      <c r="C48" s="41" t="s">
        <v>264</v>
      </c>
      <c r="D48" s="41" t="s">
        <v>258</v>
      </c>
      <c r="E48" s="41">
        <v>1</v>
      </c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68">
        <v>2</v>
      </c>
      <c r="Q48" s="41">
        <v>2</v>
      </c>
      <c r="R48" s="89" t="s">
        <v>268</v>
      </c>
      <c r="S48" s="43" t="s">
        <v>230</v>
      </c>
      <c r="T48" s="86"/>
      <c r="U48" s="45"/>
      <c r="V48" s="46"/>
      <c r="W48" s="47"/>
    </row>
    <row r="49" spans="1:23" x14ac:dyDescent="0.25">
      <c r="B49" s="90" t="s">
        <v>271</v>
      </c>
      <c r="C49" s="41" t="s">
        <v>266</v>
      </c>
      <c r="D49" s="41" t="s">
        <v>258</v>
      </c>
      <c r="E49" s="41">
        <v>1</v>
      </c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68">
        <v>2</v>
      </c>
      <c r="Q49" s="41">
        <v>5</v>
      </c>
      <c r="R49" s="89" t="s">
        <v>268</v>
      </c>
      <c r="S49" s="43" t="s">
        <v>230</v>
      </c>
      <c r="T49" s="86"/>
      <c r="U49" s="45"/>
      <c r="V49" s="46"/>
      <c r="W49" s="47"/>
    </row>
    <row r="50" spans="1:23" x14ac:dyDescent="0.25">
      <c r="B50" s="90" t="s">
        <v>272</v>
      </c>
      <c r="C50" s="41" t="s">
        <v>273</v>
      </c>
      <c r="D50" s="41" t="s">
        <v>274</v>
      </c>
      <c r="E50" s="41"/>
      <c r="F50" s="41"/>
      <c r="G50" s="41"/>
      <c r="H50" s="41"/>
      <c r="I50" s="41"/>
      <c r="J50" s="41"/>
      <c r="K50" s="41">
        <v>1</v>
      </c>
      <c r="L50" s="41"/>
      <c r="M50" s="41"/>
      <c r="N50" s="41"/>
      <c r="O50" s="41"/>
      <c r="P50" s="68"/>
      <c r="Q50" s="41"/>
      <c r="R50" s="89" t="s">
        <v>275</v>
      </c>
      <c r="S50" s="43" t="s">
        <v>230</v>
      </c>
      <c r="T50" s="86"/>
      <c r="U50" s="45"/>
      <c r="V50" s="46"/>
      <c r="W50" s="47"/>
    </row>
    <row r="51" spans="1:23" x14ac:dyDescent="0.25">
      <c r="B51" s="73" t="s">
        <v>276</v>
      </c>
      <c r="C51" s="41" t="s">
        <v>277</v>
      </c>
      <c r="D51" s="41" t="s">
        <v>278</v>
      </c>
      <c r="E51" s="41"/>
      <c r="F51" s="41"/>
      <c r="G51" s="41"/>
      <c r="H51" s="41"/>
      <c r="I51" s="41"/>
      <c r="J51" s="41"/>
      <c r="K51" s="41">
        <v>1</v>
      </c>
      <c r="L51" s="41"/>
      <c r="M51" s="41"/>
      <c r="N51" s="41"/>
      <c r="O51" s="41"/>
      <c r="P51" s="68"/>
      <c r="Q51" s="41"/>
      <c r="R51" s="89"/>
      <c r="S51" s="91"/>
      <c r="T51" s="86"/>
      <c r="U51" s="45"/>
      <c r="V51" s="46"/>
      <c r="W51" s="47"/>
    </row>
    <row r="52" spans="1:23" x14ac:dyDescent="0.25">
      <c r="B52" s="73" t="s">
        <v>279</v>
      </c>
      <c r="C52" s="41" t="s">
        <v>273</v>
      </c>
      <c r="D52" s="41" t="s">
        <v>278</v>
      </c>
      <c r="E52" s="41"/>
      <c r="F52" s="41"/>
      <c r="G52" s="41"/>
      <c r="H52" s="41"/>
      <c r="I52" s="41"/>
      <c r="J52" s="41"/>
      <c r="K52" s="41">
        <v>1</v>
      </c>
      <c r="L52" s="41"/>
      <c r="M52" s="41"/>
      <c r="N52" s="41"/>
      <c r="O52" s="41"/>
      <c r="P52" s="68"/>
      <c r="Q52" s="41"/>
      <c r="R52" s="89"/>
      <c r="S52" s="91"/>
      <c r="T52" s="86"/>
      <c r="U52" s="45"/>
      <c r="V52" s="46"/>
      <c r="W52" s="47"/>
    </row>
    <row r="53" spans="1:23" x14ac:dyDescent="0.25">
      <c r="B53" s="73" t="s">
        <v>280</v>
      </c>
      <c r="C53" s="41" t="s">
        <v>281</v>
      </c>
      <c r="D53" s="41" t="s">
        <v>278</v>
      </c>
      <c r="E53" s="41"/>
      <c r="F53" s="41"/>
      <c r="G53" s="41"/>
      <c r="H53" s="41"/>
      <c r="I53" s="41"/>
      <c r="J53" s="41"/>
      <c r="K53" s="41">
        <v>1</v>
      </c>
      <c r="L53" s="41"/>
      <c r="M53" s="41"/>
      <c r="N53" s="41"/>
      <c r="O53" s="41"/>
      <c r="P53" s="68"/>
      <c r="Q53" s="41"/>
      <c r="R53" s="89"/>
      <c r="S53" s="91"/>
      <c r="T53" s="86"/>
      <c r="U53" s="45"/>
      <c r="V53" s="46"/>
      <c r="W53" s="47"/>
    </row>
    <row r="54" spans="1:23" x14ac:dyDescent="0.25">
      <c r="B54" s="40" t="s">
        <v>282</v>
      </c>
      <c r="C54" s="41" t="s">
        <v>283</v>
      </c>
      <c r="D54" s="41" t="s">
        <v>284</v>
      </c>
      <c r="E54" s="41">
        <v>1</v>
      </c>
      <c r="F54" s="41"/>
      <c r="G54" s="41"/>
      <c r="H54" s="41"/>
      <c r="I54" s="41">
        <v>1</v>
      </c>
      <c r="J54" s="41"/>
      <c r="K54" s="41"/>
      <c r="L54" s="41"/>
      <c r="M54" s="41"/>
      <c r="N54" s="41"/>
      <c r="O54" s="41"/>
      <c r="P54" s="68">
        <v>1</v>
      </c>
      <c r="Q54" s="41"/>
      <c r="R54" s="41"/>
      <c r="S54" s="43"/>
      <c r="T54" s="86"/>
      <c r="U54" s="45"/>
      <c r="V54" s="46"/>
      <c r="W54" s="47"/>
    </row>
    <row r="55" spans="1:23" x14ac:dyDescent="0.25">
      <c r="B55" s="40" t="s">
        <v>285</v>
      </c>
      <c r="C55" s="41" t="s">
        <v>286</v>
      </c>
      <c r="D55" s="41" t="s">
        <v>284</v>
      </c>
      <c r="E55" s="41">
        <v>1</v>
      </c>
      <c r="F55" s="41"/>
      <c r="G55" s="41"/>
      <c r="H55" s="41"/>
      <c r="I55" s="41">
        <v>1</v>
      </c>
      <c r="J55" s="41"/>
      <c r="K55" s="41"/>
      <c r="L55" s="41"/>
      <c r="M55" s="41"/>
      <c r="N55" s="41"/>
      <c r="O55" s="41"/>
      <c r="P55" s="68">
        <v>1</v>
      </c>
      <c r="Q55" s="41"/>
      <c r="R55" s="41"/>
      <c r="S55" s="43"/>
      <c r="T55" s="86"/>
      <c r="U55" s="45"/>
      <c r="V55" s="46"/>
      <c r="W55" s="47"/>
    </row>
    <row r="56" spans="1:23" x14ac:dyDescent="0.25">
      <c r="B56" s="92" t="s">
        <v>287</v>
      </c>
      <c r="C56" s="93" t="s">
        <v>288</v>
      </c>
      <c r="D56" s="93" t="s">
        <v>289</v>
      </c>
      <c r="E56" s="93"/>
      <c r="F56" s="93"/>
      <c r="G56" s="93">
        <v>1</v>
      </c>
      <c r="H56" s="93"/>
      <c r="I56" s="93"/>
      <c r="J56" s="93"/>
      <c r="K56" s="93"/>
      <c r="L56" s="93"/>
      <c r="M56" s="93"/>
      <c r="N56" s="93"/>
      <c r="O56" s="93"/>
      <c r="P56" s="94"/>
      <c r="Q56" s="93"/>
      <c r="R56" s="93" t="s">
        <v>290</v>
      </c>
      <c r="S56" s="95" t="s">
        <v>291</v>
      </c>
      <c r="T56" s="96"/>
      <c r="U56" s="97"/>
      <c r="V56" s="98"/>
      <c r="W56" s="99"/>
    </row>
    <row r="57" spans="1:23" x14ac:dyDescent="0.25">
      <c r="B57" s="100" t="s">
        <v>292</v>
      </c>
      <c r="C57" s="101" t="s">
        <v>293</v>
      </c>
      <c r="D57" s="101" t="s">
        <v>289</v>
      </c>
      <c r="E57" s="101"/>
      <c r="F57" s="101"/>
      <c r="G57" s="101"/>
      <c r="H57" s="101"/>
      <c r="I57" s="101"/>
      <c r="J57" s="101"/>
      <c r="K57" s="101">
        <v>1</v>
      </c>
      <c r="L57" s="54"/>
      <c r="M57" s="54"/>
      <c r="N57" s="54"/>
      <c r="O57" s="54"/>
      <c r="P57" s="55"/>
      <c r="Q57" s="54"/>
      <c r="R57" s="54"/>
      <c r="S57" s="56"/>
      <c r="T57" s="102"/>
      <c r="U57" s="103"/>
      <c r="V57" s="38"/>
      <c r="W57" s="39"/>
    </row>
    <row r="58" spans="1:23" ht="18.75" x14ac:dyDescent="0.3">
      <c r="A58" s="25"/>
      <c r="B58" s="379" t="s">
        <v>294</v>
      </c>
      <c r="C58" s="379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37"/>
      <c r="Q58" s="25"/>
      <c r="R58" s="25"/>
      <c r="S58" s="25"/>
      <c r="T58" s="37"/>
      <c r="U58" s="25"/>
      <c r="V58" s="38"/>
      <c r="W58" s="39"/>
    </row>
    <row r="59" spans="1:23" ht="15.75" x14ac:dyDescent="0.25">
      <c r="B59" s="31" t="s">
        <v>168</v>
      </c>
      <c r="C59" s="32" t="s">
        <v>169</v>
      </c>
      <c r="D59" s="32" t="s">
        <v>170</v>
      </c>
      <c r="E59" s="33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5"/>
      <c r="Q59" s="32" t="s">
        <v>183</v>
      </c>
      <c r="R59" s="32" t="s">
        <v>184</v>
      </c>
      <c r="S59" s="36"/>
      <c r="T59" s="44"/>
      <c r="U59" s="45"/>
      <c r="V59" s="46"/>
      <c r="W59" s="47"/>
    </row>
    <row r="60" spans="1:23" s="12" customFormat="1" ht="15.75" x14ac:dyDescent="0.25">
      <c r="B60" s="104" t="s">
        <v>295</v>
      </c>
      <c r="C60" s="105" t="s">
        <v>296</v>
      </c>
      <c r="D60" s="105" t="s">
        <v>297</v>
      </c>
      <c r="E60" s="105"/>
      <c r="F60" s="105"/>
      <c r="G60" s="105"/>
      <c r="H60" s="105"/>
      <c r="I60" s="105">
        <v>1</v>
      </c>
      <c r="J60" s="105"/>
      <c r="K60" s="105">
        <v>1</v>
      </c>
      <c r="L60" s="105"/>
      <c r="M60" s="105"/>
      <c r="N60" s="105"/>
      <c r="O60" s="105"/>
      <c r="P60" s="106"/>
      <c r="Q60" s="105"/>
      <c r="R60" s="105"/>
      <c r="S60" s="107"/>
      <c r="T60" s="108"/>
      <c r="U60" s="109"/>
      <c r="V60" s="41"/>
      <c r="W60" s="43"/>
    </row>
    <row r="61" spans="1:23" ht="15.75" x14ac:dyDescent="0.25">
      <c r="A61" s="12"/>
      <c r="B61" s="110" t="s">
        <v>298</v>
      </c>
      <c r="C61" s="111" t="s">
        <v>299</v>
      </c>
      <c r="D61" s="111" t="s">
        <v>297</v>
      </c>
      <c r="E61" s="111"/>
      <c r="F61" s="111"/>
      <c r="G61" s="111"/>
      <c r="H61" s="111"/>
      <c r="I61" s="111">
        <v>1</v>
      </c>
      <c r="J61" s="111"/>
      <c r="K61" s="111">
        <v>1</v>
      </c>
      <c r="L61" s="111"/>
      <c r="M61" s="111"/>
      <c r="N61" s="111"/>
      <c r="O61" s="111"/>
      <c r="P61" s="112"/>
      <c r="Q61" s="111"/>
      <c r="R61" s="111"/>
      <c r="S61" s="113"/>
      <c r="T61" s="108"/>
      <c r="U61" s="109"/>
      <c r="V61" s="41"/>
      <c r="W61" s="43"/>
    </row>
    <row r="62" spans="1:23" x14ac:dyDescent="0.25">
      <c r="B62" s="114" t="s">
        <v>300</v>
      </c>
      <c r="C62" s="62" t="s">
        <v>301</v>
      </c>
      <c r="D62" s="62" t="s">
        <v>297</v>
      </c>
      <c r="E62" s="62"/>
      <c r="F62" s="62"/>
      <c r="G62" s="62">
        <v>1</v>
      </c>
      <c r="H62" s="62"/>
      <c r="I62" s="62">
        <v>1</v>
      </c>
      <c r="J62" s="62"/>
      <c r="K62" s="62">
        <v>1</v>
      </c>
      <c r="L62" s="62"/>
      <c r="M62" s="62"/>
      <c r="N62" s="62"/>
      <c r="O62" s="62"/>
      <c r="P62" s="115">
        <v>2</v>
      </c>
      <c r="Q62" s="62"/>
      <c r="R62" s="62"/>
      <c r="S62" s="64" t="s">
        <v>302</v>
      </c>
      <c r="T62" s="79"/>
      <c r="U62" s="80"/>
      <c r="V62" s="81"/>
      <c r="W62" s="82"/>
    </row>
    <row r="63" spans="1:23" x14ac:dyDescent="0.25">
      <c r="B63" s="116" t="s">
        <v>303</v>
      </c>
      <c r="C63" s="41" t="s">
        <v>304</v>
      </c>
      <c r="D63" s="41" t="s">
        <v>297</v>
      </c>
      <c r="E63" s="41"/>
      <c r="F63" s="41"/>
      <c r="G63" s="41">
        <v>1</v>
      </c>
      <c r="H63" s="41"/>
      <c r="I63" s="41">
        <v>1</v>
      </c>
      <c r="J63" s="41"/>
      <c r="K63" s="41">
        <v>1</v>
      </c>
      <c r="L63" s="41"/>
      <c r="M63" s="41"/>
      <c r="N63" s="41"/>
      <c r="O63" s="41"/>
      <c r="P63" s="68">
        <v>2</v>
      </c>
      <c r="Q63" s="41"/>
      <c r="R63" s="41"/>
      <c r="S63" s="43" t="s">
        <v>302</v>
      </c>
      <c r="T63" s="44"/>
      <c r="U63" s="45"/>
      <c r="V63" s="46"/>
      <c r="W63" s="47"/>
    </row>
    <row r="64" spans="1:23" x14ac:dyDescent="0.25">
      <c r="B64" s="53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5"/>
      <c r="Q64" s="54"/>
      <c r="R64" s="54"/>
      <c r="S64" s="56"/>
      <c r="T64" s="102"/>
      <c r="U64" s="103"/>
      <c r="V64" s="38"/>
      <c r="W64" s="39"/>
    </row>
    <row r="65" spans="1:23" ht="18.75" x14ac:dyDescent="0.3">
      <c r="A65" s="25"/>
      <c r="B65" s="377" t="s">
        <v>305</v>
      </c>
      <c r="C65" s="37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8"/>
      <c r="Q65" s="117"/>
      <c r="R65" s="117"/>
      <c r="S65" s="117"/>
      <c r="T65" s="119"/>
      <c r="U65" s="28"/>
      <c r="V65" s="28"/>
      <c r="W65" s="29"/>
    </row>
    <row r="66" spans="1:23" ht="15.75" x14ac:dyDescent="0.25">
      <c r="A66" s="25"/>
      <c r="B66" s="31" t="s">
        <v>168</v>
      </c>
      <c r="C66" s="32" t="s">
        <v>169</v>
      </c>
      <c r="D66" s="32" t="s">
        <v>170</v>
      </c>
      <c r="E66" s="33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5"/>
      <c r="Q66" s="32" t="s">
        <v>183</v>
      </c>
      <c r="R66" s="32" t="s">
        <v>184</v>
      </c>
      <c r="S66" s="36"/>
      <c r="T66" s="120"/>
      <c r="U66" s="121"/>
      <c r="V66" s="121"/>
      <c r="W66" s="122"/>
    </row>
    <row r="67" spans="1:23" x14ac:dyDescent="0.25">
      <c r="B67" s="123" t="s">
        <v>306</v>
      </c>
      <c r="C67" s="124" t="s">
        <v>307</v>
      </c>
      <c r="D67" s="124" t="s">
        <v>308</v>
      </c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>
        <v>1</v>
      </c>
      <c r="P67" s="125"/>
      <c r="Q67" s="124"/>
      <c r="R67" s="124" t="s">
        <v>309</v>
      </c>
      <c r="S67" s="99"/>
      <c r="T67" s="79"/>
      <c r="U67" s="81"/>
      <c r="V67" s="81"/>
      <c r="W67" s="82"/>
    </row>
    <row r="68" spans="1:23" ht="18.75" x14ac:dyDescent="0.3">
      <c r="A68" s="25"/>
      <c r="B68" s="380" t="s">
        <v>310</v>
      </c>
      <c r="C68" s="380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8"/>
      <c r="Q68" s="117"/>
      <c r="R68" s="117"/>
      <c r="S68" s="117"/>
      <c r="T68" s="119"/>
      <c r="U68" s="28"/>
      <c r="V68" s="28"/>
      <c r="W68" s="29"/>
    </row>
    <row r="69" spans="1:23" ht="15.75" x14ac:dyDescent="0.25">
      <c r="A69" s="25"/>
      <c r="B69" s="31" t="s">
        <v>168</v>
      </c>
      <c r="C69" s="32" t="s">
        <v>169</v>
      </c>
      <c r="D69" s="32" t="s">
        <v>170</v>
      </c>
      <c r="E69" s="33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5"/>
      <c r="Q69" s="32" t="s">
        <v>183</v>
      </c>
      <c r="R69" s="32" t="s">
        <v>184</v>
      </c>
      <c r="S69" s="36"/>
      <c r="T69" s="102"/>
      <c r="U69" s="38"/>
      <c r="V69" s="38"/>
      <c r="W69" s="39"/>
    </row>
    <row r="70" spans="1:23" x14ac:dyDescent="0.25">
      <c r="B70" s="126"/>
      <c r="C70" s="51" t="s">
        <v>311</v>
      </c>
      <c r="D70" s="51" t="s">
        <v>312</v>
      </c>
      <c r="E70" s="51"/>
      <c r="F70" s="51"/>
      <c r="G70" s="51">
        <v>3</v>
      </c>
      <c r="H70" s="51"/>
      <c r="I70" s="51"/>
      <c r="J70" s="51"/>
      <c r="K70" s="51"/>
      <c r="L70" s="51"/>
      <c r="M70" s="51"/>
      <c r="N70" s="51"/>
      <c r="O70" s="51"/>
      <c r="P70" s="42">
        <v>1</v>
      </c>
      <c r="Q70" s="51">
        <v>2</v>
      </c>
      <c r="R70" s="51" t="s">
        <v>313</v>
      </c>
      <c r="S70" s="52" t="s">
        <v>314</v>
      </c>
      <c r="T70" s="44"/>
      <c r="U70" s="46"/>
      <c r="V70" s="46"/>
      <c r="W70" s="47"/>
    </row>
    <row r="71" spans="1:23" x14ac:dyDescent="0.25">
      <c r="B71" s="127"/>
      <c r="C71" s="41" t="s">
        <v>315</v>
      </c>
      <c r="D71" s="41" t="s">
        <v>312</v>
      </c>
      <c r="E71" s="41"/>
      <c r="F71" s="41"/>
      <c r="G71" s="41">
        <v>1</v>
      </c>
      <c r="H71" s="41"/>
      <c r="I71" s="41"/>
      <c r="J71" s="41"/>
      <c r="K71" s="41"/>
      <c r="L71" s="41"/>
      <c r="M71" s="41"/>
      <c r="N71" s="41"/>
      <c r="O71" s="41"/>
      <c r="P71" s="68">
        <v>1</v>
      </c>
      <c r="Q71" s="41">
        <v>2</v>
      </c>
      <c r="R71" s="41" t="s">
        <v>313</v>
      </c>
      <c r="S71" s="43" t="s">
        <v>314</v>
      </c>
      <c r="T71" s="44"/>
      <c r="U71" s="46"/>
      <c r="V71" s="46"/>
      <c r="W71" s="47"/>
    </row>
    <row r="72" spans="1:23" x14ac:dyDescent="0.25">
      <c r="B72" s="127"/>
      <c r="C72" s="41" t="s">
        <v>316</v>
      </c>
      <c r="D72" s="41" t="s">
        <v>312</v>
      </c>
      <c r="E72" s="41"/>
      <c r="F72" s="41"/>
      <c r="G72" s="41">
        <v>1</v>
      </c>
      <c r="H72" s="41"/>
      <c r="I72" s="41"/>
      <c r="J72" s="41"/>
      <c r="K72" s="41"/>
      <c r="L72" s="41"/>
      <c r="M72" s="41"/>
      <c r="N72" s="41"/>
      <c r="O72" s="41"/>
      <c r="P72" s="68">
        <v>1</v>
      </c>
      <c r="Q72" s="41">
        <v>2</v>
      </c>
      <c r="R72" s="41" t="s">
        <v>313</v>
      </c>
      <c r="S72" s="43" t="s">
        <v>314</v>
      </c>
      <c r="T72" s="44"/>
      <c r="U72" s="46"/>
      <c r="V72" s="46"/>
      <c r="W72" s="47"/>
    </row>
    <row r="73" spans="1:23" x14ac:dyDescent="0.25">
      <c r="B73" s="128"/>
      <c r="C73" s="62" t="s">
        <v>317</v>
      </c>
      <c r="D73" s="62" t="s">
        <v>318</v>
      </c>
      <c r="E73" s="62"/>
      <c r="F73" s="62">
        <v>1</v>
      </c>
      <c r="G73" s="62"/>
      <c r="H73" s="62"/>
      <c r="I73" s="62"/>
      <c r="J73" s="62"/>
      <c r="K73" s="62"/>
      <c r="L73" s="62"/>
      <c r="M73" s="62"/>
      <c r="N73" s="62"/>
      <c r="O73" s="62"/>
      <c r="P73" s="115"/>
      <c r="Q73" s="62"/>
      <c r="R73" s="62"/>
      <c r="S73" s="64"/>
      <c r="T73" s="79"/>
      <c r="U73" s="81"/>
      <c r="V73" s="81"/>
      <c r="W73" s="82"/>
    </row>
    <row r="74" spans="1:23" x14ac:dyDescent="0.25">
      <c r="B74" s="128"/>
      <c r="C74" s="62" t="s">
        <v>319</v>
      </c>
      <c r="D74" s="62" t="s">
        <v>318</v>
      </c>
      <c r="E74" s="62"/>
      <c r="F74" s="62">
        <v>1</v>
      </c>
      <c r="G74" s="62"/>
      <c r="H74" s="62"/>
      <c r="I74" s="62"/>
      <c r="J74" s="62"/>
      <c r="K74" s="62"/>
      <c r="L74" s="62"/>
      <c r="M74" s="62"/>
      <c r="N74" s="62"/>
      <c r="O74" s="62"/>
      <c r="P74" s="115"/>
      <c r="Q74" s="62"/>
      <c r="R74" s="62"/>
      <c r="S74" s="64"/>
      <c r="T74" s="79"/>
      <c r="U74" s="81"/>
      <c r="V74" s="81"/>
      <c r="W74" s="82"/>
    </row>
    <row r="75" spans="1:23" x14ac:dyDescent="0.25">
      <c r="B75" s="128"/>
      <c r="C75" s="62" t="s">
        <v>320</v>
      </c>
      <c r="D75" s="62" t="s">
        <v>312</v>
      </c>
      <c r="E75" s="62"/>
      <c r="F75" s="62"/>
      <c r="G75" s="62"/>
      <c r="H75" s="62"/>
      <c r="I75" s="62"/>
      <c r="J75" s="62"/>
      <c r="K75" s="62">
        <v>1</v>
      </c>
      <c r="L75" s="62"/>
      <c r="M75" s="62"/>
      <c r="N75" s="62"/>
      <c r="O75" s="62"/>
      <c r="P75" s="115"/>
      <c r="Q75" s="62"/>
      <c r="R75" s="62"/>
      <c r="S75" s="64"/>
      <c r="T75" s="79"/>
      <c r="U75" s="81"/>
      <c r="V75" s="81"/>
      <c r="W75" s="82"/>
    </row>
    <row r="76" spans="1:23" x14ac:dyDescent="0.25">
      <c r="B76" s="128"/>
      <c r="C76" s="62" t="s">
        <v>321</v>
      </c>
      <c r="D76" s="62" t="s">
        <v>312</v>
      </c>
      <c r="E76" s="62"/>
      <c r="F76" s="62"/>
      <c r="G76" s="62"/>
      <c r="H76" s="62"/>
      <c r="I76" s="62"/>
      <c r="J76" s="62"/>
      <c r="K76" s="62">
        <v>1</v>
      </c>
      <c r="L76" s="62"/>
      <c r="M76" s="62"/>
      <c r="N76" s="62"/>
      <c r="O76" s="62"/>
      <c r="P76" s="115"/>
      <c r="Q76" s="62"/>
      <c r="R76" s="62"/>
      <c r="S76" s="64"/>
      <c r="T76" s="79"/>
      <c r="U76" s="81"/>
      <c r="V76" s="81"/>
      <c r="W76" s="82"/>
    </row>
    <row r="77" spans="1:23" x14ac:dyDescent="0.25"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5"/>
      <c r="Q77" s="54"/>
      <c r="R77" s="54"/>
      <c r="S77" s="56"/>
      <c r="T77" s="37"/>
      <c r="U77" s="25"/>
      <c r="V77" s="25"/>
      <c r="W77" s="87"/>
    </row>
    <row r="78" spans="1:23" ht="18.75" x14ac:dyDescent="0.3">
      <c r="A78" s="25"/>
      <c r="B78" s="377" t="s">
        <v>322</v>
      </c>
      <c r="C78" s="377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7"/>
      <c r="Q78" s="26"/>
      <c r="R78" s="26"/>
      <c r="S78" s="26"/>
      <c r="T78" s="27"/>
      <c r="U78" s="26"/>
      <c r="V78" s="26"/>
      <c r="W78" s="129"/>
    </row>
    <row r="79" spans="1:23" ht="15.75" x14ac:dyDescent="0.25">
      <c r="A79" s="25"/>
      <c r="B79" s="31" t="s">
        <v>168</v>
      </c>
      <c r="C79" s="32" t="s">
        <v>169</v>
      </c>
      <c r="D79" s="32" t="s">
        <v>170</v>
      </c>
      <c r="E79" s="33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5"/>
      <c r="Q79" s="32" t="s">
        <v>183</v>
      </c>
      <c r="R79" s="32" t="s">
        <v>184</v>
      </c>
      <c r="S79" s="36"/>
      <c r="T79" s="37"/>
      <c r="U79" s="25"/>
      <c r="V79" s="25"/>
      <c r="W79" s="87"/>
    </row>
    <row r="80" spans="1:23" x14ac:dyDescent="0.25">
      <c r="B80" s="126"/>
      <c r="C80" s="51" t="s">
        <v>323</v>
      </c>
      <c r="D80" s="51" t="s">
        <v>312</v>
      </c>
      <c r="E80" s="51"/>
      <c r="F80" s="51"/>
      <c r="G80" s="51"/>
      <c r="H80" s="51"/>
      <c r="I80" s="51"/>
      <c r="J80" s="51"/>
      <c r="K80" s="51">
        <v>1</v>
      </c>
      <c r="L80" s="51"/>
      <c r="M80" s="51"/>
      <c r="N80" s="51"/>
      <c r="O80" s="51"/>
      <c r="P80" s="42"/>
      <c r="Q80" s="51">
        <v>2</v>
      </c>
      <c r="R80" s="51" t="s">
        <v>313</v>
      </c>
      <c r="S80" s="52" t="s">
        <v>314</v>
      </c>
      <c r="T80" s="44"/>
      <c r="U80" s="46"/>
      <c r="V80" s="46"/>
      <c r="W80" s="47"/>
    </row>
    <row r="81" spans="1:24" x14ac:dyDescent="0.25">
      <c r="B81" s="127"/>
      <c r="C81" s="41" t="s">
        <v>324</v>
      </c>
      <c r="D81" s="41" t="s">
        <v>312</v>
      </c>
      <c r="E81" s="41"/>
      <c r="F81" s="41"/>
      <c r="G81" s="41"/>
      <c r="H81" s="41"/>
      <c r="I81" s="41"/>
      <c r="J81" s="41"/>
      <c r="K81" s="41">
        <v>1</v>
      </c>
      <c r="L81" s="41"/>
      <c r="M81" s="41"/>
      <c r="N81" s="41"/>
      <c r="O81" s="41"/>
      <c r="P81" s="68"/>
      <c r="Q81" s="41">
        <v>2</v>
      </c>
      <c r="R81" s="41" t="s">
        <v>313</v>
      </c>
      <c r="S81" s="43" t="s">
        <v>314</v>
      </c>
      <c r="T81" s="44"/>
      <c r="U81" s="46"/>
      <c r="V81" s="46"/>
      <c r="W81" s="47"/>
    </row>
    <row r="82" spans="1:24" x14ac:dyDescent="0.25">
      <c r="B82" s="127"/>
      <c r="C82" s="41" t="s">
        <v>325</v>
      </c>
      <c r="D82" s="41" t="s">
        <v>312</v>
      </c>
      <c r="E82" s="41"/>
      <c r="F82" s="41"/>
      <c r="G82" s="41"/>
      <c r="H82" s="41"/>
      <c r="I82" s="41"/>
      <c r="J82" s="41"/>
      <c r="K82" s="41"/>
      <c r="L82" s="41"/>
      <c r="M82" s="41"/>
      <c r="N82" s="41">
        <v>1</v>
      </c>
      <c r="O82" s="41"/>
      <c r="P82" s="68"/>
      <c r="Q82" s="41">
        <v>2</v>
      </c>
      <c r="R82" s="41" t="s">
        <v>313</v>
      </c>
      <c r="S82" s="43" t="s">
        <v>314</v>
      </c>
      <c r="T82" s="44"/>
      <c r="U82" s="46"/>
      <c r="V82" s="46"/>
      <c r="W82" s="47"/>
    </row>
    <row r="83" spans="1:24" x14ac:dyDescent="0.25">
      <c r="B83" s="127"/>
      <c r="C83" s="41" t="s">
        <v>326</v>
      </c>
      <c r="D83" s="41" t="s">
        <v>312</v>
      </c>
      <c r="E83" s="41"/>
      <c r="F83" s="41"/>
      <c r="G83" s="41"/>
      <c r="H83" s="41">
        <v>12</v>
      </c>
      <c r="I83" s="41"/>
      <c r="J83" s="41"/>
      <c r="K83" s="41"/>
      <c r="L83" s="41"/>
      <c r="M83" s="41"/>
      <c r="N83" s="41"/>
      <c r="O83" s="41"/>
      <c r="P83" s="68"/>
      <c r="Q83" s="41"/>
      <c r="R83" s="41"/>
      <c r="S83" s="43"/>
      <c r="T83" s="44"/>
      <c r="U83" s="46"/>
      <c r="V83" s="46"/>
      <c r="W83" s="47"/>
    </row>
    <row r="84" spans="1:24" x14ac:dyDescent="0.25">
      <c r="B84" s="127"/>
      <c r="C84" s="41" t="s">
        <v>327</v>
      </c>
      <c r="D84" s="41" t="s">
        <v>312</v>
      </c>
      <c r="E84" s="41"/>
      <c r="F84" s="41"/>
      <c r="G84" s="41"/>
      <c r="H84" s="41"/>
      <c r="I84" s="41"/>
      <c r="J84" s="41"/>
      <c r="K84" s="41">
        <v>1</v>
      </c>
      <c r="L84" s="41"/>
      <c r="M84" s="41"/>
      <c r="N84" s="41"/>
      <c r="O84" s="41"/>
      <c r="P84" s="68"/>
      <c r="Q84" s="41"/>
      <c r="R84" s="41"/>
      <c r="S84" s="43"/>
      <c r="T84" s="44"/>
      <c r="U84" s="46"/>
      <c r="V84" s="46"/>
      <c r="W84" s="47"/>
    </row>
    <row r="85" spans="1:24" x14ac:dyDescent="0.25">
      <c r="B85" s="127"/>
      <c r="C85" s="41" t="s">
        <v>328</v>
      </c>
      <c r="D85" s="41" t="s">
        <v>312</v>
      </c>
      <c r="E85" s="41"/>
      <c r="F85" s="41"/>
      <c r="G85" s="41"/>
      <c r="H85" s="41"/>
      <c r="I85" s="41"/>
      <c r="J85" s="41"/>
      <c r="K85" s="41">
        <v>3</v>
      </c>
      <c r="L85" s="41"/>
      <c r="M85" s="41"/>
      <c r="N85" s="41"/>
      <c r="O85" s="41"/>
      <c r="P85" s="68"/>
      <c r="Q85" s="41"/>
      <c r="R85" s="41"/>
      <c r="S85" s="43"/>
      <c r="T85" s="44"/>
      <c r="U85" s="46"/>
      <c r="V85" s="46"/>
      <c r="W85" s="47"/>
    </row>
    <row r="86" spans="1:24" x14ac:dyDescent="0.25">
      <c r="B86" s="127"/>
      <c r="C86" s="41" t="s">
        <v>329</v>
      </c>
      <c r="D86" s="41" t="s">
        <v>312</v>
      </c>
      <c r="E86" s="41"/>
      <c r="F86" s="41"/>
      <c r="G86" s="41"/>
      <c r="H86" s="41"/>
      <c r="I86" s="41"/>
      <c r="J86" s="41"/>
      <c r="K86" s="41">
        <v>2</v>
      </c>
      <c r="L86" s="41"/>
      <c r="M86" s="41"/>
      <c r="N86" s="41"/>
      <c r="O86" s="41"/>
      <c r="P86" s="68"/>
      <c r="Q86" s="41"/>
      <c r="R86" s="41"/>
      <c r="S86" s="43"/>
      <c r="T86" s="44"/>
      <c r="U86" s="46"/>
      <c r="V86" s="46"/>
      <c r="W86" s="47"/>
    </row>
    <row r="87" spans="1:24" x14ac:dyDescent="0.25">
      <c r="B87" s="53"/>
      <c r="C87" s="54" t="s">
        <v>330</v>
      </c>
      <c r="D87" s="54" t="s">
        <v>312</v>
      </c>
      <c r="E87" s="54"/>
      <c r="F87" s="54"/>
      <c r="G87" s="54">
        <v>6</v>
      </c>
      <c r="H87" s="54"/>
      <c r="I87" s="54"/>
      <c r="J87" s="54"/>
      <c r="K87" s="54"/>
      <c r="L87" s="54"/>
      <c r="M87" s="54"/>
      <c r="N87" s="54"/>
      <c r="O87" s="54"/>
      <c r="P87" s="55"/>
      <c r="Q87" s="54">
        <v>2</v>
      </c>
      <c r="R87" s="54" t="s">
        <v>313</v>
      </c>
      <c r="S87" s="56" t="s">
        <v>314</v>
      </c>
      <c r="T87" s="76"/>
      <c r="U87" s="54"/>
      <c r="V87" s="54"/>
      <c r="W87" s="56"/>
    </row>
    <row r="88" spans="1:24" ht="18.75" x14ac:dyDescent="0.3">
      <c r="B88" s="65" t="s">
        <v>331</v>
      </c>
      <c r="C88" s="6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37"/>
      <c r="Q88" s="25"/>
      <c r="R88" s="25"/>
      <c r="S88" s="25"/>
      <c r="T88" s="119"/>
      <c r="U88" s="28"/>
      <c r="V88" s="28"/>
      <c r="W88" s="29"/>
    </row>
    <row r="89" spans="1:24" ht="15.75" x14ac:dyDescent="0.25">
      <c r="A89" s="25"/>
      <c r="B89" s="31" t="s">
        <v>168</v>
      </c>
      <c r="C89" s="32" t="s">
        <v>169</v>
      </c>
      <c r="D89" s="33" t="s">
        <v>170</v>
      </c>
      <c r="E89" s="33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130"/>
      <c r="Q89" s="32" t="s">
        <v>183</v>
      </c>
      <c r="R89" s="32" t="s">
        <v>184</v>
      </c>
      <c r="S89" s="36"/>
      <c r="T89" s="102"/>
      <c r="U89" s="38"/>
      <c r="V89" s="38"/>
      <c r="W89" s="39"/>
    </row>
    <row r="90" spans="1:24" x14ac:dyDescent="0.25">
      <c r="A90" s="25"/>
      <c r="B90" s="131" t="s">
        <v>332</v>
      </c>
      <c r="C90" s="51" t="s">
        <v>333</v>
      </c>
      <c r="D90" s="38" t="s">
        <v>334</v>
      </c>
      <c r="E90" s="38">
        <v>1</v>
      </c>
      <c r="F90" s="38"/>
      <c r="G90" s="38">
        <v>1</v>
      </c>
      <c r="H90" s="38"/>
      <c r="I90" s="38">
        <v>1</v>
      </c>
      <c r="J90" s="38"/>
      <c r="K90" s="38">
        <v>1</v>
      </c>
      <c r="L90" s="38"/>
      <c r="M90" s="38"/>
      <c r="N90" s="38"/>
      <c r="O90" s="38"/>
      <c r="P90" s="42"/>
      <c r="Q90" s="38"/>
      <c r="R90" s="38" t="s">
        <v>335</v>
      </c>
      <c r="S90" s="39" t="s">
        <v>336</v>
      </c>
      <c r="T90" s="102"/>
      <c r="U90" s="38"/>
      <c r="V90" s="38"/>
      <c r="W90" s="39"/>
    </row>
    <row r="91" spans="1:24" x14ac:dyDescent="0.25">
      <c r="A91" s="25"/>
      <c r="B91" s="132" t="s">
        <v>337</v>
      </c>
      <c r="C91" s="62" t="s">
        <v>333</v>
      </c>
      <c r="D91" s="62" t="s">
        <v>334</v>
      </c>
      <c r="E91" s="62">
        <v>1</v>
      </c>
      <c r="F91" s="62"/>
      <c r="G91" s="62">
        <v>1</v>
      </c>
      <c r="H91" s="62"/>
      <c r="I91" s="62">
        <v>1</v>
      </c>
      <c r="J91" s="62"/>
      <c r="K91" s="62">
        <v>1</v>
      </c>
      <c r="L91" s="62"/>
      <c r="M91" s="62"/>
      <c r="N91" s="62"/>
      <c r="O91" s="62"/>
      <c r="P91" s="115">
        <v>1</v>
      </c>
      <c r="Q91" s="62">
        <v>2</v>
      </c>
      <c r="R91" s="62" t="s">
        <v>335</v>
      </c>
      <c r="S91" s="64" t="s">
        <v>336</v>
      </c>
      <c r="T91" s="44"/>
      <c r="U91" s="46"/>
      <c r="V91" s="46"/>
      <c r="W91" s="47"/>
    </row>
    <row r="92" spans="1:24" x14ac:dyDescent="0.25">
      <c r="A92" s="25"/>
      <c r="B92" s="53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5"/>
      <c r="Q92" s="54"/>
      <c r="R92" s="54"/>
      <c r="S92" s="56"/>
      <c r="T92" s="37"/>
      <c r="U92" s="25"/>
      <c r="V92" s="25"/>
      <c r="W92" s="25"/>
    </row>
    <row r="93" spans="1:24" ht="19.5" thickBot="1" x14ac:dyDescent="0.35">
      <c r="B93" s="377" t="s">
        <v>338</v>
      </c>
      <c r="C93" s="377"/>
      <c r="D93" s="377"/>
      <c r="E93" s="377"/>
      <c r="F93" s="377"/>
      <c r="G93" s="377"/>
      <c r="H93" s="377"/>
      <c r="I93" s="377"/>
      <c r="J93" s="377"/>
      <c r="K93" s="377"/>
      <c r="L93" s="377"/>
      <c r="M93" s="377"/>
      <c r="N93" s="377"/>
      <c r="O93" s="377"/>
      <c r="P93" s="377"/>
      <c r="Q93" s="377"/>
      <c r="R93" s="377"/>
      <c r="S93" s="377"/>
      <c r="T93" s="37"/>
      <c r="U93" s="25"/>
      <c r="V93" s="25"/>
      <c r="W93" s="25"/>
    </row>
    <row r="94" spans="1:24" ht="15.75" x14ac:dyDescent="0.25">
      <c r="B94" s="31" t="s">
        <v>168</v>
      </c>
      <c r="C94" s="32" t="s">
        <v>169</v>
      </c>
      <c r="D94" s="33" t="s">
        <v>170</v>
      </c>
      <c r="E94" s="33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130"/>
      <c r="Q94" s="32"/>
      <c r="R94" s="32"/>
      <c r="S94" s="36"/>
      <c r="X94" s="83" t="s">
        <v>255</v>
      </c>
    </row>
    <row r="95" spans="1:24" x14ac:dyDescent="0.25">
      <c r="B95" s="370" t="s">
        <v>339</v>
      </c>
      <c r="C95" s="51" t="s">
        <v>340</v>
      </c>
      <c r="D95" s="38"/>
      <c r="E95" s="38"/>
      <c r="F95" s="134">
        <v>1</v>
      </c>
      <c r="G95" s="38"/>
      <c r="H95" s="38"/>
      <c r="I95" s="38"/>
      <c r="J95" s="38"/>
      <c r="K95" s="38"/>
      <c r="L95" s="38"/>
      <c r="M95" s="38"/>
      <c r="N95" s="38"/>
      <c r="O95" s="38"/>
      <c r="P95" s="42">
        <f>SUM(P13:P94)</f>
        <v>40</v>
      </c>
      <c r="Q95" s="38"/>
      <c r="R95" s="134" t="s">
        <v>341</v>
      </c>
      <c r="S95" s="135" t="s">
        <v>342</v>
      </c>
    </row>
    <row r="96" spans="1:24" x14ac:dyDescent="0.25">
      <c r="B96" s="370" t="s">
        <v>343</v>
      </c>
      <c r="C96" s="62" t="s">
        <v>344</v>
      </c>
      <c r="D96" s="62"/>
      <c r="E96" s="62"/>
      <c r="F96" s="93">
        <v>1</v>
      </c>
      <c r="G96" s="62"/>
      <c r="H96" s="62"/>
      <c r="I96" s="62"/>
      <c r="J96" s="62"/>
      <c r="K96" s="62"/>
      <c r="L96" s="62"/>
      <c r="M96" s="62"/>
      <c r="N96" s="62"/>
      <c r="O96" s="62"/>
      <c r="P96" s="115"/>
      <c r="Q96" s="62"/>
      <c r="R96" s="134" t="s">
        <v>341</v>
      </c>
      <c r="S96" s="135" t="s">
        <v>342</v>
      </c>
    </row>
    <row r="97" spans="2:24" ht="15.75" thickBot="1" x14ac:dyDescent="0.3">
      <c r="B97" s="371" t="s">
        <v>345</v>
      </c>
      <c r="C97" s="54" t="s">
        <v>346</v>
      </c>
      <c r="D97" s="54"/>
      <c r="E97" s="54"/>
      <c r="F97" s="101">
        <v>1</v>
      </c>
      <c r="G97" s="54"/>
      <c r="H97" s="54"/>
      <c r="I97" s="54"/>
      <c r="J97" s="54"/>
      <c r="K97" s="54"/>
      <c r="L97" s="54"/>
      <c r="M97" s="54"/>
      <c r="N97" s="54"/>
      <c r="O97" s="54"/>
      <c r="P97" s="55"/>
      <c r="Q97" s="54"/>
      <c r="R97" s="372" t="s">
        <v>341</v>
      </c>
      <c r="S97" s="373" t="s">
        <v>342</v>
      </c>
    </row>
    <row r="98" spans="2:24" x14ac:dyDescent="0.25">
      <c r="B98" s="14"/>
      <c r="C98" s="14"/>
      <c r="P98"/>
    </row>
    <row r="99" spans="2:24" x14ac:dyDescent="0.25">
      <c r="B99" s="14"/>
      <c r="C99" s="14"/>
      <c r="P99"/>
    </row>
    <row r="100" spans="2:24" x14ac:dyDescent="0.25">
      <c r="B100" s="14"/>
      <c r="C100" s="14"/>
      <c r="D100" s="136" t="s">
        <v>347</v>
      </c>
      <c r="E100" s="137">
        <f>SUM(E13:E94)</f>
        <v>15</v>
      </c>
      <c r="F100" s="138">
        <f>SUM(F13:F97)</f>
        <v>8</v>
      </c>
      <c r="G100" s="138">
        <f t="shared" ref="G100:O100" si="0">SUM(G13:G94)</f>
        <v>16</v>
      </c>
      <c r="H100" s="137">
        <f t="shared" si="0"/>
        <v>12</v>
      </c>
      <c r="I100" s="137">
        <f t="shared" si="0"/>
        <v>8</v>
      </c>
      <c r="J100" s="137">
        <f t="shared" si="0"/>
        <v>0</v>
      </c>
      <c r="K100" s="137">
        <f t="shared" si="0"/>
        <v>29</v>
      </c>
      <c r="L100" s="137">
        <f t="shared" si="0"/>
        <v>0</v>
      </c>
      <c r="M100" s="137">
        <f t="shared" si="0"/>
        <v>9</v>
      </c>
      <c r="N100" s="137">
        <f t="shared" si="0"/>
        <v>1</v>
      </c>
      <c r="O100" s="137">
        <f t="shared" si="0"/>
        <v>1</v>
      </c>
      <c r="P100"/>
      <c r="S100" s="25"/>
    </row>
    <row r="101" spans="2:24" x14ac:dyDescent="0.25">
      <c r="D101" s="4" t="s">
        <v>348</v>
      </c>
      <c r="P101"/>
    </row>
    <row r="102" spans="2:24" x14ac:dyDescent="0.25">
      <c r="D102" s="139" t="s">
        <v>349</v>
      </c>
      <c r="E102" s="14">
        <f>E100</f>
        <v>15</v>
      </c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/>
      <c r="Q102" s="14"/>
      <c r="R102" s="14"/>
    </row>
    <row r="103" spans="2:24" x14ac:dyDescent="0.25">
      <c r="D103" s="139" t="s">
        <v>350</v>
      </c>
      <c r="E103" s="140">
        <f>F100</f>
        <v>8</v>
      </c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/>
      <c r="Q103" s="14"/>
      <c r="R103" s="14"/>
    </row>
    <row r="104" spans="2:24" x14ac:dyDescent="0.25">
      <c r="D104" s="141" t="s">
        <v>351</v>
      </c>
      <c r="E104" s="142">
        <f>I100</f>
        <v>8</v>
      </c>
      <c r="F104" s="142"/>
      <c r="G104" s="142"/>
      <c r="H104" s="142"/>
      <c r="I104" s="143"/>
      <c r="J104" s="143"/>
      <c r="K104" s="143"/>
      <c r="L104" s="143"/>
      <c r="M104" s="143"/>
      <c r="N104" s="143"/>
      <c r="O104" s="143"/>
      <c r="P104" s="143"/>
    </row>
    <row r="105" spans="2:24" x14ac:dyDescent="0.25">
      <c r="D105" s="139" t="s">
        <v>352</v>
      </c>
      <c r="E105" s="14">
        <f>K100</f>
        <v>29</v>
      </c>
      <c r="F105" s="14"/>
      <c r="G105" s="14"/>
      <c r="H105" s="14"/>
    </row>
    <row r="106" spans="2:24" x14ac:dyDescent="0.25">
      <c r="D106" s="139" t="s">
        <v>353</v>
      </c>
      <c r="E106" s="140">
        <f>G100</f>
        <v>16</v>
      </c>
      <c r="F106" s="14"/>
      <c r="G106" s="14"/>
      <c r="H106" s="14"/>
    </row>
    <row r="107" spans="2:24" x14ac:dyDescent="0.25">
      <c r="D107" s="139" t="s">
        <v>354</v>
      </c>
      <c r="E107" s="14">
        <f>H100</f>
        <v>12</v>
      </c>
      <c r="F107" s="14"/>
      <c r="G107" s="14"/>
      <c r="H107" s="14"/>
    </row>
    <row r="108" spans="2:24" x14ac:dyDescent="0.25">
      <c r="D108" s="139" t="s">
        <v>355</v>
      </c>
      <c r="E108" s="14">
        <f>M100</f>
        <v>9</v>
      </c>
      <c r="F108" s="14"/>
    </row>
    <row r="109" spans="2:24" x14ac:dyDescent="0.25">
      <c r="D109" s="139" t="s">
        <v>356</v>
      </c>
      <c r="E109" s="14">
        <f>ROUNDUP(ROUNDUP(E108/8,0)/10,0)</f>
        <v>1</v>
      </c>
      <c r="F109" s="14"/>
    </row>
    <row r="110" spans="2:24" x14ac:dyDescent="0.25">
      <c r="D110" s="139" t="s">
        <v>357</v>
      </c>
      <c r="E110" s="14">
        <f>ROUNDUP(N100/2,0)</f>
        <v>1</v>
      </c>
      <c r="F110" s="14"/>
    </row>
    <row r="111" spans="2:24" x14ac:dyDescent="0.25">
      <c r="X111" s="1"/>
    </row>
    <row r="112" spans="2:24" x14ac:dyDescent="0.25">
      <c r="X112" s="1"/>
    </row>
    <row r="113" spans="4:19" x14ac:dyDescent="0.25">
      <c r="D113" s="4" t="s">
        <v>358</v>
      </c>
      <c r="E113" s="14"/>
      <c r="F113" s="14"/>
      <c r="G113" t="s">
        <v>359</v>
      </c>
    </row>
    <row r="114" spans="4:19" x14ac:dyDescent="0.25">
      <c r="D114" t="s">
        <v>360</v>
      </c>
      <c r="E114" s="14">
        <v>2</v>
      </c>
      <c r="F114" s="14"/>
      <c r="G114" s="14">
        <f>E114*8-E104</f>
        <v>8</v>
      </c>
      <c r="H114" s="14"/>
      <c r="I114" s="14"/>
      <c r="R114" t="s">
        <v>361</v>
      </c>
      <c r="S114" s="1">
        <f>E114</f>
        <v>2</v>
      </c>
    </row>
    <row r="115" spans="4:19" x14ac:dyDescent="0.25">
      <c r="D115" t="s">
        <v>362</v>
      </c>
      <c r="E115" s="14">
        <v>2</v>
      </c>
      <c r="F115" s="14"/>
      <c r="G115" s="14">
        <f>E115*16-E102</f>
        <v>17</v>
      </c>
      <c r="H115" s="14"/>
      <c r="I115" s="14"/>
      <c r="R115" t="s">
        <v>363</v>
      </c>
      <c r="S115" s="1">
        <f>E115+E116+E117+E118+E119+E120</f>
        <v>9</v>
      </c>
    </row>
    <row r="116" spans="4:19" x14ac:dyDescent="0.25">
      <c r="D116" t="s">
        <v>364</v>
      </c>
      <c r="E116" s="14">
        <f>ROUNDUP(E103/16,0)</f>
        <v>1</v>
      </c>
      <c r="F116" s="14"/>
      <c r="G116" s="14">
        <f>E116*16-E103</f>
        <v>8</v>
      </c>
      <c r="H116" s="14"/>
      <c r="I116" s="14"/>
      <c r="S116" s="1"/>
    </row>
    <row r="117" spans="4:19" x14ac:dyDescent="0.25">
      <c r="D117" t="s">
        <v>365</v>
      </c>
      <c r="E117" s="14">
        <v>3</v>
      </c>
      <c r="F117" s="14"/>
      <c r="G117" s="14">
        <f>E117*16-E105</f>
        <v>19</v>
      </c>
      <c r="H117" s="14"/>
      <c r="I117" s="14"/>
    </row>
    <row r="118" spans="4:19" x14ac:dyDescent="0.25">
      <c r="D118" t="s">
        <v>366</v>
      </c>
      <c r="E118" s="14">
        <v>1</v>
      </c>
      <c r="F118" s="14"/>
      <c r="G118" s="14">
        <f>E118*32-E106</f>
        <v>16</v>
      </c>
      <c r="H118" s="14"/>
      <c r="I118" s="14"/>
    </row>
    <row r="119" spans="4:19" x14ac:dyDescent="0.25">
      <c r="D119" t="s">
        <v>367</v>
      </c>
      <c r="E119" s="14">
        <v>1</v>
      </c>
      <c r="F119" s="14"/>
      <c r="G119" s="14">
        <f>E119*32-E107</f>
        <v>20</v>
      </c>
      <c r="H119" s="14"/>
      <c r="I119" s="14"/>
    </row>
    <row r="120" spans="4:19" x14ac:dyDescent="0.25">
      <c r="D120" t="s">
        <v>368</v>
      </c>
      <c r="E120" s="14">
        <v>1</v>
      </c>
      <c r="F120" s="14"/>
      <c r="G120" s="14"/>
      <c r="H120" s="14"/>
      <c r="I120" s="14"/>
    </row>
    <row r="121" spans="4:19" x14ac:dyDescent="0.25">
      <c r="D121" t="s">
        <v>369</v>
      </c>
      <c r="E121" s="14">
        <v>1</v>
      </c>
      <c r="F121" s="14"/>
      <c r="G121" s="14"/>
      <c r="H121" s="14"/>
      <c r="I121" s="14"/>
    </row>
    <row r="122" spans="4:19" x14ac:dyDescent="0.25">
      <c r="D122" t="s">
        <v>370</v>
      </c>
      <c r="E122" s="14">
        <v>2</v>
      </c>
      <c r="F122" s="14"/>
      <c r="G122" s="14"/>
      <c r="H122" s="14"/>
      <c r="I122" s="14"/>
      <c r="J122" t="s">
        <v>371</v>
      </c>
    </row>
    <row r="123" spans="4:19" x14ac:dyDescent="0.25">
      <c r="D123" t="s">
        <v>372</v>
      </c>
      <c r="E123" s="14">
        <v>1</v>
      </c>
      <c r="F123" s="14"/>
      <c r="G123" s="14"/>
      <c r="H123" s="14"/>
      <c r="I123" s="14"/>
    </row>
    <row r="124" spans="4:19" x14ac:dyDescent="0.25">
      <c r="D124" s="144" t="s">
        <v>373</v>
      </c>
      <c r="E124" s="4">
        <f>SUM(E114:F123)</f>
        <v>15</v>
      </c>
      <c r="F124" s="4"/>
      <c r="G124" s="14"/>
      <c r="H124" s="14"/>
      <c r="I124" s="14"/>
    </row>
    <row r="125" spans="4:19" x14ac:dyDescent="0.25">
      <c r="E125" s="14"/>
      <c r="F125" s="14"/>
      <c r="G125" s="14"/>
      <c r="H125" s="14"/>
      <c r="I125" s="14"/>
    </row>
    <row r="126" spans="4:19" x14ac:dyDescent="0.25">
      <c r="D126" t="s">
        <v>374</v>
      </c>
      <c r="E126" s="14">
        <f>ROUNDUP(SUM(E115:F123)/10,0)</f>
        <v>2</v>
      </c>
      <c r="F126" s="14"/>
      <c r="G126" s="14"/>
      <c r="H126" s="14"/>
      <c r="I126" s="14"/>
    </row>
    <row r="127" spans="4:19" x14ac:dyDescent="0.25">
      <c r="D127" t="s">
        <v>375</v>
      </c>
      <c r="E127" s="14">
        <f>E126</f>
        <v>2</v>
      </c>
      <c r="F127" s="14"/>
      <c r="G127" s="14"/>
      <c r="H127" s="14"/>
      <c r="I127" s="14"/>
    </row>
    <row r="128" spans="4:19" x14ac:dyDescent="0.25">
      <c r="E128" s="14"/>
      <c r="F128" s="14"/>
      <c r="G128" s="14"/>
      <c r="H128" s="14"/>
      <c r="I128" s="14"/>
    </row>
    <row r="129" spans="4:9" x14ac:dyDescent="0.25">
      <c r="D129" t="s">
        <v>376</v>
      </c>
      <c r="E129" s="14">
        <f>E126*10-E124</f>
        <v>5</v>
      </c>
      <c r="F129" s="14"/>
      <c r="G129" s="14"/>
      <c r="H129" s="14"/>
      <c r="I129" s="14"/>
    </row>
  </sheetData>
  <mergeCells count="19">
    <mergeCell ref="L93:M93"/>
    <mergeCell ref="N93:O93"/>
    <mergeCell ref="P93:Q93"/>
    <mergeCell ref="R93:S93"/>
    <mergeCell ref="B93:C93"/>
    <mergeCell ref="D93:E93"/>
    <mergeCell ref="F93:G93"/>
    <mergeCell ref="H93:I93"/>
    <mergeCell ref="J93:K93"/>
    <mergeCell ref="B40:C40"/>
    <mergeCell ref="B58:C58"/>
    <mergeCell ref="B65:C65"/>
    <mergeCell ref="B68:C68"/>
    <mergeCell ref="B78:C78"/>
    <mergeCell ref="B3:C3"/>
    <mergeCell ref="B16:C16"/>
    <mergeCell ref="P19:P21"/>
    <mergeCell ref="B25:C25"/>
    <mergeCell ref="B36:C36"/>
  </mergeCells>
  <pageMargins left="0.2" right="0.45" top="1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13"/>
  <sheetViews>
    <sheetView topLeftCell="A34" zoomScale="80" zoomScaleNormal="80" workbookViewId="0">
      <selection activeCell="T6" sqref="T6"/>
    </sheetView>
  </sheetViews>
  <sheetFormatPr defaultRowHeight="15" x14ac:dyDescent="0.25"/>
  <cols>
    <col min="1" max="1" width="5.5703125"/>
    <col min="2" max="2" width="9" style="14"/>
    <col min="3" max="3" width="49"/>
    <col min="4" max="4" width="23.28515625"/>
    <col min="5" max="5" width="20.28515625"/>
    <col min="6" max="6" width="5.42578125" style="14"/>
    <col min="7" max="7" width="23.28515625"/>
    <col min="8" max="8" width="14" style="145"/>
    <col min="9" max="9" width="11.42578125"/>
    <col min="10" max="14" width="0" hidden="1"/>
    <col min="15" max="15" width="51.42578125"/>
    <col min="16" max="16" width="5.28515625"/>
    <col min="17" max="1025" width="8.5703125"/>
  </cols>
  <sheetData>
    <row r="1" spans="2:8" x14ac:dyDescent="0.25">
      <c r="H1" s="146"/>
    </row>
    <row r="2" spans="2:8" ht="36" customHeight="1" x14ac:dyDescent="0.7">
      <c r="B2" s="381" t="s">
        <v>377</v>
      </c>
      <c r="C2" s="381"/>
      <c r="F2"/>
      <c r="H2"/>
    </row>
    <row r="3" spans="2:8" ht="21" x14ac:dyDescent="0.35">
      <c r="B3"/>
      <c r="C3" s="147" t="s">
        <v>378</v>
      </c>
      <c r="D3" s="148">
        <v>42300</v>
      </c>
      <c r="F3"/>
      <c r="H3"/>
    </row>
    <row r="4" spans="2:8" ht="18.75" x14ac:dyDescent="0.3">
      <c r="B4"/>
      <c r="C4" s="149" t="s">
        <v>379</v>
      </c>
      <c r="D4" s="150"/>
      <c r="F4"/>
      <c r="H4"/>
    </row>
    <row r="5" spans="2:8" ht="18.75" x14ac:dyDescent="0.3">
      <c r="B5"/>
      <c r="C5" s="150" t="s">
        <v>380</v>
      </c>
      <c r="D5" s="151">
        <f>I33</f>
        <v>25371.56</v>
      </c>
      <c r="F5"/>
      <c r="H5"/>
    </row>
    <row r="6" spans="2:8" ht="18.75" x14ac:dyDescent="0.3">
      <c r="B6"/>
      <c r="C6" s="150" t="s">
        <v>381</v>
      </c>
      <c r="D6" s="151">
        <f>I41</f>
        <v>5396</v>
      </c>
      <c r="F6"/>
      <c r="H6"/>
    </row>
    <row r="7" spans="2:8" ht="18.75" x14ac:dyDescent="0.3">
      <c r="B7"/>
      <c r="C7" s="150" t="s">
        <v>382</v>
      </c>
      <c r="D7" s="151">
        <f>I46</f>
        <v>5890</v>
      </c>
      <c r="F7"/>
      <c r="H7"/>
    </row>
    <row r="8" spans="2:8" ht="18.75" x14ac:dyDescent="0.3">
      <c r="B8"/>
      <c r="C8" s="150" t="s">
        <v>383</v>
      </c>
      <c r="D8" s="151">
        <f>I50</f>
        <v>4670</v>
      </c>
      <c r="F8"/>
      <c r="H8"/>
    </row>
    <row r="9" spans="2:8" ht="18.75" x14ac:dyDescent="0.3">
      <c r="B9"/>
      <c r="C9" s="150" t="s">
        <v>384</v>
      </c>
      <c r="D9" s="151">
        <f>I53</f>
        <v>5000</v>
      </c>
      <c r="F9"/>
      <c r="H9"/>
    </row>
    <row r="10" spans="2:8" ht="18.75" x14ac:dyDescent="0.3">
      <c r="B10"/>
      <c r="C10" s="150" t="s">
        <v>385</v>
      </c>
      <c r="D10" s="151">
        <f>I56</f>
        <v>1290</v>
      </c>
      <c r="F10"/>
      <c r="H10"/>
    </row>
    <row r="11" spans="2:8" ht="18.75" x14ac:dyDescent="0.3">
      <c r="B11"/>
      <c r="C11" s="150" t="s">
        <v>386</v>
      </c>
      <c r="D11" s="151">
        <f>I87</f>
        <v>9907.2000000000007</v>
      </c>
      <c r="F11"/>
      <c r="H11"/>
    </row>
    <row r="12" spans="2:8" ht="18.75" x14ac:dyDescent="0.3">
      <c r="B12"/>
      <c r="C12" s="150" t="s">
        <v>387</v>
      </c>
      <c r="D12" s="151">
        <f>I90</f>
        <v>15000</v>
      </c>
      <c r="F12"/>
      <c r="H12"/>
    </row>
    <row r="13" spans="2:8" ht="18.75" x14ac:dyDescent="0.3">
      <c r="B13"/>
      <c r="C13" s="150" t="s">
        <v>388</v>
      </c>
      <c r="D13" s="151">
        <f>I110</f>
        <v>4551.38</v>
      </c>
      <c r="F13"/>
      <c r="H13"/>
    </row>
    <row r="14" spans="2:8" ht="18.75" x14ac:dyDescent="0.3">
      <c r="B14"/>
      <c r="C14" s="150" t="s">
        <v>389</v>
      </c>
      <c r="D14" s="151">
        <f>I113</f>
        <v>715</v>
      </c>
      <c r="F14"/>
      <c r="H14"/>
    </row>
    <row r="15" spans="2:8" ht="21" x14ac:dyDescent="0.35">
      <c r="B15" s="152"/>
      <c r="C15" s="153" t="s">
        <v>390</v>
      </c>
      <c r="D15" s="154">
        <f>SUM(D5:D13)</f>
        <v>77076.14</v>
      </c>
      <c r="F15"/>
      <c r="H15"/>
    </row>
    <row r="16" spans="2:8" x14ac:dyDescent="0.25">
      <c r="B16"/>
      <c r="F16"/>
      <c r="H16"/>
    </row>
    <row r="17" spans="2:15" s="155" customFormat="1" ht="37.5" customHeight="1" x14ac:dyDescent="0.25">
      <c r="B17" s="156" t="s">
        <v>391</v>
      </c>
      <c r="C17" s="157" t="s">
        <v>392</v>
      </c>
      <c r="D17" s="157" t="s">
        <v>393</v>
      </c>
      <c r="E17" s="157" t="s">
        <v>394</v>
      </c>
      <c r="F17" s="158" t="s">
        <v>395</v>
      </c>
      <c r="G17" s="157" t="s">
        <v>396</v>
      </c>
      <c r="H17" s="159" t="s">
        <v>397</v>
      </c>
      <c r="I17" s="158" t="s">
        <v>398</v>
      </c>
      <c r="J17" s="160" t="s">
        <v>399</v>
      </c>
      <c r="K17" s="160" t="s">
        <v>400</v>
      </c>
      <c r="L17" s="157" t="s">
        <v>401</v>
      </c>
      <c r="M17" s="158" t="s">
        <v>402</v>
      </c>
      <c r="N17" s="158" t="s">
        <v>169</v>
      </c>
      <c r="O17" s="157" t="s">
        <v>4</v>
      </c>
    </row>
    <row r="18" spans="2:15" ht="18.75" x14ac:dyDescent="0.3">
      <c r="B18" s="382" t="s">
        <v>380</v>
      </c>
      <c r="C18" s="382"/>
      <c r="F18"/>
      <c r="H18"/>
    </row>
    <row r="19" spans="2:15" x14ac:dyDescent="0.25">
      <c r="B19" s="161">
        <v>1</v>
      </c>
      <c r="C19" s="162" t="s">
        <v>403</v>
      </c>
      <c r="D19" s="162" t="s">
        <v>404</v>
      </c>
      <c r="E19" s="162" t="s">
        <v>405</v>
      </c>
      <c r="F19" s="161">
        <v>2</v>
      </c>
      <c r="G19" s="162" t="s">
        <v>406</v>
      </c>
      <c r="H19" s="163">
        <v>478.04</v>
      </c>
      <c r="I19" s="164">
        <f t="shared" ref="I19:I32" si="0">SUM(F19*H19)</f>
        <v>956.08</v>
      </c>
      <c r="J19" s="162"/>
      <c r="K19" s="162"/>
      <c r="L19" s="162"/>
      <c r="M19" s="162"/>
      <c r="N19" s="162"/>
      <c r="O19" s="162"/>
    </row>
    <row r="20" spans="2:15" x14ac:dyDescent="0.25">
      <c r="B20" s="161">
        <v>2</v>
      </c>
      <c r="C20" s="162" t="s">
        <v>407</v>
      </c>
      <c r="D20" s="162" t="s">
        <v>404</v>
      </c>
      <c r="E20" s="162" t="s">
        <v>408</v>
      </c>
      <c r="F20" s="161">
        <v>2</v>
      </c>
      <c r="G20" s="162" t="s">
        <v>406</v>
      </c>
      <c r="H20" s="163">
        <v>708.18</v>
      </c>
      <c r="I20" s="164">
        <f t="shared" si="0"/>
        <v>1416.36</v>
      </c>
      <c r="J20" s="162"/>
      <c r="K20" s="162"/>
      <c r="L20" s="162"/>
      <c r="M20" s="162"/>
      <c r="N20" s="162"/>
      <c r="O20" s="162"/>
    </row>
    <row r="21" spans="2:15" x14ac:dyDescent="0.25">
      <c r="B21" s="161">
        <v>3</v>
      </c>
      <c r="C21" s="162" t="s">
        <v>409</v>
      </c>
      <c r="D21" s="162" t="s">
        <v>404</v>
      </c>
      <c r="E21" s="162" t="s">
        <v>410</v>
      </c>
      <c r="F21" s="161">
        <v>1</v>
      </c>
      <c r="G21" s="162" t="s">
        <v>406</v>
      </c>
      <c r="H21" s="163">
        <v>5964.4</v>
      </c>
      <c r="I21" s="164">
        <f t="shared" si="0"/>
        <v>5964.4</v>
      </c>
      <c r="J21" s="162"/>
      <c r="K21" s="162"/>
      <c r="L21" s="162"/>
      <c r="M21" s="162"/>
      <c r="N21" s="162"/>
      <c r="O21" s="162"/>
    </row>
    <row r="22" spans="2:15" x14ac:dyDescent="0.25">
      <c r="B22" s="161">
        <v>4</v>
      </c>
      <c r="C22" s="162" t="s">
        <v>370</v>
      </c>
      <c r="D22" s="162" t="s">
        <v>404</v>
      </c>
      <c r="E22" s="162" t="s">
        <v>411</v>
      </c>
      <c r="F22" s="161">
        <v>2</v>
      </c>
      <c r="G22" s="162" t="s">
        <v>406</v>
      </c>
      <c r="H22" s="163">
        <v>2123.8000000000002</v>
      </c>
      <c r="I22" s="164">
        <f t="shared" si="0"/>
        <v>4247.6000000000004</v>
      </c>
      <c r="J22" s="162"/>
      <c r="K22" s="162"/>
      <c r="L22" s="162"/>
      <c r="M22" s="162"/>
      <c r="N22" s="162"/>
      <c r="O22" s="162"/>
    </row>
    <row r="23" spans="2:15" x14ac:dyDescent="0.25">
      <c r="B23" s="161">
        <v>5</v>
      </c>
      <c r="C23" s="162" t="s">
        <v>412</v>
      </c>
      <c r="D23" s="162" t="s">
        <v>404</v>
      </c>
      <c r="E23" s="162" t="s">
        <v>413</v>
      </c>
      <c r="F23" s="161">
        <v>1</v>
      </c>
      <c r="G23" s="162" t="s">
        <v>406</v>
      </c>
      <c r="H23" s="163">
        <v>2331</v>
      </c>
      <c r="I23" s="164">
        <f t="shared" si="0"/>
        <v>2331</v>
      </c>
      <c r="J23" s="162"/>
      <c r="K23" s="162"/>
      <c r="L23" s="162"/>
      <c r="M23" s="162"/>
      <c r="N23" s="162"/>
      <c r="O23" s="162" t="s">
        <v>414</v>
      </c>
    </row>
    <row r="24" spans="2:15" x14ac:dyDescent="0.25">
      <c r="B24" s="161">
        <v>6</v>
      </c>
      <c r="C24" s="162" t="s">
        <v>415</v>
      </c>
      <c r="D24" s="162" t="s">
        <v>404</v>
      </c>
      <c r="E24" s="162" t="s">
        <v>416</v>
      </c>
      <c r="F24" s="161">
        <v>3</v>
      </c>
      <c r="G24" s="162" t="s">
        <v>406</v>
      </c>
      <c r="H24" s="163">
        <v>485.44</v>
      </c>
      <c r="I24" s="164">
        <f t="shared" si="0"/>
        <v>1456.32</v>
      </c>
      <c r="J24" s="162"/>
      <c r="K24" s="162"/>
      <c r="L24" s="162"/>
      <c r="M24" s="162"/>
      <c r="N24" s="162"/>
      <c r="O24" s="162"/>
    </row>
    <row r="25" spans="2:15" x14ac:dyDescent="0.25">
      <c r="B25" s="161">
        <v>7</v>
      </c>
      <c r="C25" s="162" t="s">
        <v>417</v>
      </c>
      <c r="D25" s="162" t="s">
        <v>404</v>
      </c>
      <c r="E25" s="162" t="s">
        <v>418</v>
      </c>
      <c r="F25" s="161">
        <v>3</v>
      </c>
      <c r="G25" s="162" t="s">
        <v>406</v>
      </c>
      <c r="H25" s="163">
        <v>1206.2</v>
      </c>
      <c r="I25" s="164">
        <f t="shared" si="0"/>
        <v>3618.6000000000004</v>
      </c>
      <c r="J25" s="162"/>
      <c r="K25" s="162"/>
      <c r="L25" s="162"/>
      <c r="M25" s="162"/>
      <c r="N25" s="162"/>
      <c r="O25" s="162"/>
    </row>
    <row r="26" spans="2:15" x14ac:dyDescent="0.25">
      <c r="B26" s="161">
        <v>8</v>
      </c>
      <c r="C26" s="162" t="s">
        <v>419</v>
      </c>
      <c r="D26" s="162" t="s">
        <v>404</v>
      </c>
      <c r="E26" s="162" t="s">
        <v>420</v>
      </c>
      <c r="F26" s="161">
        <v>1</v>
      </c>
      <c r="G26" s="162" t="s">
        <v>406</v>
      </c>
      <c r="H26" s="163">
        <v>396.26</v>
      </c>
      <c r="I26" s="164">
        <f t="shared" si="0"/>
        <v>396.26</v>
      </c>
      <c r="J26" s="162"/>
      <c r="K26" s="162"/>
      <c r="L26" s="162"/>
      <c r="M26" s="162"/>
      <c r="N26" s="162"/>
      <c r="O26" s="162" t="s">
        <v>421</v>
      </c>
    </row>
    <row r="27" spans="2:15" x14ac:dyDescent="0.25">
      <c r="B27" s="161">
        <v>9</v>
      </c>
      <c r="C27" s="162" t="s">
        <v>422</v>
      </c>
      <c r="D27" s="162" t="s">
        <v>404</v>
      </c>
      <c r="E27" s="162" t="s">
        <v>423</v>
      </c>
      <c r="F27" s="161">
        <v>1</v>
      </c>
      <c r="G27" s="162" t="s">
        <v>406</v>
      </c>
      <c r="H27" s="163">
        <v>396.26</v>
      </c>
      <c r="I27" s="164">
        <f t="shared" si="0"/>
        <v>396.26</v>
      </c>
      <c r="J27" s="162"/>
      <c r="K27" s="162"/>
      <c r="L27" s="162"/>
      <c r="M27" s="162"/>
      <c r="N27" s="162"/>
      <c r="O27" s="162" t="s">
        <v>421</v>
      </c>
    </row>
    <row r="28" spans="2:15" x14ac:dyDescent="0.25">
      <c r="B28" s="161">
        <v>10</v>
      </c>
      <c r="C28" s="162" t="s">
        <v>424</v>
      </c>
      <c r="D28" s="162" t="s">
        <v>404</v>
      </c>
      <c r="E28" s="162" t="s">
        <v>425</v>
      </c>
      <c r="F28" s="161">
        <v>1</v>
      </c>
      <c r="G28" s="162" t="s">
        <v>406</v>
      </c>
      <c r="H28" s="163">
        <v>664.52</v>
      </c>
      <c r="I28" s="164">
        <f t="shared" si="0"/>
        <v>664.52</v>
      </c>
      <c r="J28" s="162"/>
      <c r="K28" s="162"/>
      <c r="L28" s="162"/>
      <c r="M28" s="162"/>
      <c r="N28" s="162"/>
      <c r="O28" s="162"/>
    </row>
    <row r="29" spans="2:15" x14ac:dyDescent="0.25">
      <c r="B29" s="161">
        <v>11</v>
      </c>
      <c r="C29" s="162" t="s">
        <v>426</v>
      </c>
      <c r="D29" s="162" t="s">
        <v>404</v>
      </c>
      <c r="E29" s="162" t="s">
        <v>427</v>
      </c>
      <c r="F29" s="161">
        <v>2</v>
      </c>
      <c r="G29" s="162" t="s">
        <v>406</v>
      </c>
      <c r="H29" s="163">
        <v>1554</v>
      </c>
      <c r="I29" s="164">
        <f t="shared" si="0"/>
        <v>3108</v>
      </c>
      <c r="J29" s="162"/>
      <c r="K29" s="162"/>
      <c r="L29" s="162"/>
      <c r="M29" s="162"/>
      <c r="N29" s="162"/>
      <c r="O29" s="162"/>
    </row>
    <row r="30" spans="2:15" x14ac:dyDescent="0.25">
      <c r="B30" s="161">
        <v>12</v>
      </c>
      <c r="C30" s="162" t="s">
        <v>428</v>
      </c>
      <c r="D30" s="162" t="s">
        <v>404</v>
      </c>
      <c r="E30" s="162" t="s">
        <v>429</v>
      </c>
      <c r="F30" s="161">
        <v>9</v>
      </c>
      <c r="G30" s="162" t="s">
        <v>406</v>
      </c>
      <c r="H30" s="163">
        <v>65.12</v>
      </c>
      <c r="I30" s="164">
        <f t="shared" si="0"/>
        <v>586.08000000000004</v>
      </c>
      <c r="J30" s="162"/>
      <c r="K30" s="162"/>
      <c r="L30" s="162"/>
      <c r="M30" s="162"/>
      <c r="N30" s="162"/>
      <c r="O30" s="162"/>
    </row>
    <row r="31" spans="2:15" x14ac:dyDescent="0.25">
      <c r="B31" s="161">
        <v>13</v>
      </c>
      <c r="C31" s="162" t="s">
        <v>430</v>
      </c>
      <c r="D31" s="162" t="s">
        <v>404</v>
      </c>
      <c r="E31" s="162" t="s">
        <v>431</v>
      </c>
      <c r="F31" s="161">
        <v>2</v>
      </c>
      <c r="G31" s="162" t="s">
        <v>406</v>
      </c>
      <c r="H31" s="163">
        <v>52.54</v>
      </c>
      <c r="I31" s="164">
        <f t="shared" si="0"/>
        <v>105.08</v>
      </c>
      <c r="J31" s="162"/>
      <c r="K31" s="162"/>
      <c r="L31" s="162"/>
      <c r="M31" s="162"/>
      <c r="N31" s="162"/>
      <c r="O31" s="162"/>
    </row>
    <row r="32" spans="2:15" x14ac:dyDescent="0.25">
      <c r="B32" s="161">
        <v>14</v>
      </c>
      <c r="C32" s="162" t="s">
        <v>376</v>
      </c>
      <c r="D32" s="162" t="s">
        <v>404</v>
      </c>
      <c r="E32" s="162" t="s">
        <v>432</v>
      </c>
      <c r="F32" s="161">
        <v>5</v>
      </c>
      <c r="G32" s="162" t="s">
        <v>406</v>
      </c>
      <c r="H32" s="163">
        <v>25</v>
      </c>
      <c r="I32" s="164">
        <f t="shared" si="0"/>
        <v>125</v>
      </c>
      <c r="J32" s="162"/>
      <c r="K32" s="162"/>
      <c r="L32" s="162"/>
      <c r="M32" s="162"/>
      <c r="N32" s="162"/>
      <c r="O32" s="162" t="s">
        <v>421</v>
      </c>
    </row>
    <row r="33" spans="2:16" ht="18.75" x14ac:dyDescent="0.3">
      <c r="B33" s="161"/>
      <c r="C33" s="162"/>
      <c r="D33" s="162"/>
      <c r="E33" s="162"/>
      <c r="F33" s="161"/>
      <c r="G33" s="383" t="s">
        <v>433</v>
      </c>
      <c r="H33" s="383"/>
      <c r="I33" s="165">
        <f>SUM(I19:I32)</f>
        <v>25371.56</v>
      </c>
      <c r="J33" s="162"/>
      <c r="K33" s="162"/>
      <c r="L33" s="162"/>
      <c r="M33" s="162"/>
      <c r="N33" s="162"/>
      <c r="O33" s="162"/>
    </row>
    <row r="34" spans="2:16" ht="18.75" x14ac:dyDescent="0.3">
      <c r="B34" s="382" t="s">
        <v>434</v>
      </c>
      <c r="C34" s="382"/>
      <c r="H34" s="166"/>
      <c r="I34" s="167"/>
    </row>
    <row r="35" spans="2:16" x14ac:dyDescent="0.25">
      <c r="B35" s="168">
        <f>B32+1</f>
        <v>15</v>
      </c>
      <c r="C35" s="169" t="s">
        <v>435</v>
      </c>
      <c r="D35" s="169" t="s">
        <v>436</v>
      </c>
      <c r="E35" s="169" t="s">
        <v>437</v>
      </c>
      <c r="F35" s="168">
        <v>4</v>
      </c>
      <c r="G35" s="169" t="s">
        <v>436</v>
      </c>
      <c r="H35" s="169">
        <v>571</v>
      </c>
      <c r="I35" s="170">
        <f t="shared" ref="I35:I40" si="1">SUM(F35*H35)</f>
        <v>2284</v>
      </c>
      <c r="J35" s="169"/>
      <c r="K35" s="169"/>
      <c r="L35" s="169"/>
      <c r="M35" s="169"/>
      <c r="N35" s="169"/>
      <c r="O35" s="169"/>
      <c r="P35" t="s">
        <v>438</v>
      </c>
    </row>
    <row r="36" spans="2:16" x14ac:dyDescent="0.25">
      <c r="B36" s="168">
        <f>B35+1</f>
        <v>16</v>
      </c>
      <c r="C36" s="169" t="s">
        <v>439</v>
      </c>
      <c r="D36" s="169" t="s">
        <v>440</v>
      </c>
      <c r="E36" s="171" t="s">
        <v>441</v>
      </c>
      <c r="F36" s="168">
        <v>8</v>
      </c>
      <c r="G36" s="169"/>
      <c r="H36" s="172">
        <v>3</v>
      </c>
      <c r="I36" s="170">
        <f t="shared" si="1"/>
        <v>24</v>
      </c>
      <c r="J36" s="169"/>
      <c r="K36" s="169"/>
      <c r="L36" s="169"/>
      <c r="M36" s="169"/>
      <c r="N36" s="169"/>
      <c r="O36" s="169" t="s">
        <v>442</v>
      </c>
      <c r="P36" t="s">
        <v>438</v>
      </c>
    </row>
    <row r="37" spans="2:16" x14ac:dyDescent="0.25">
      <c r="B37" s="168">
        <f>B36+1</f>
        <v>17</v>
      </c>
      <c r="C37" s="169" t="s">
        <v>443</v>
      </c>
      <c r="D37" s="169" t="s">
        <v>440</v>
      </c>
      <c r="E37" s="171">
        <v>95.75</v>
      </c>
      <c r="F37" s="168">
        <v>8</v>
      </c>
      <c r="G37" s="169"/>
      <c r="H37" s="172">
        <v>3</v>
      </c>
      <c r="I37" s="170">
        <f t="shared" si="1"/>
        <v>24</v>
      </c>
      <c r="J37" s="169"/>
      <c r="K37" s="169"/>
      <c r="L37" s="169"/>
      <c r="M37" s="169"/>
      <c r="N37" s="169"/>
      <c r="O37" s="169" t="s">
        <v>442</v>
      </c>
      <c r="P37" t="s">
        <v>438</v>
      </c>
    </row>
    <row r="38" spans="2:16" x14ac:dyDescent="0.25">
      <c r="B38" s="168">
        <f>B37+1</f>
        <v>18</v>
      </c>
      <c r="C38" s="169" t="s">
        <v>444</v>
      </c>
      <c r="D38" s="169" t="s">
        <v>440</v>
      </c>
      <c r="E38" s="171">
        <v>99.01</v>
      </c>
      <c r="F38" s="168">
        <v>8</v>
      </c>
      <c r="G38" s="169"/>
      <c r="H38" s="172">
        <v>8</v>
      </c>
      <c r="I38" s="170">
        <f t="shared" si="1"/>
        <v>64</v>
      </c>
      <c r="J38" s="169"/>
      <c r="K38" s="169"/>
      <c r="L38" s="169"/>
      <c r="M38" s="169"/>
      <c r="N38" s="169"/>
      <c r="O38" s="169" t="s">
        <v>442</v>
      </c>
      <c r="P38" t="s">
        <v>438</v>
      </c>
    </row>
    <row r="39" spans="2:16" x14ac:dyDescent="0.25">
      <c r="B39" s="168">
        <f>B38+1</f>
        <v>19</v>
      </c>
      <c r="C39" s="173" t="s">
        <v>445</v>
      </c>
      <c r="D39" s="173" t="s">
        <v>446</v>
      </c>
      <c r="E39" s="174" t="s">
        <v>447</v>
      </c>
      <c r="F39" s="175">
        <v>0</v>
      </c>
      <c r="G39" s="173"/>
      <c r="H39" s="176">
        <v>2000</v>
      </c>
      <c r="I39" s="177">
        <f t="shared" si="1"/>
        <v>0</v>
      </c>
      <c r="J39" s="173"/>
      <c r="K39" s="173"/>
      <c r="L39" s="173"/>
      <c r="M39" s="173"/>
      <c r="N39" s="173"/>
      <c r="O39" s="173" t="s">
        <v>442</v>
      </c>
    </row>
    <row r="40" spans="2:16" x14ac:dyDescent="0.25">
      <c r="B40" s="168">
        <f>B39+1</f>
        <v>20</v>
      </c>
      <c r="C40" s="169" t="s">
        <v>448</v>
      </c>
      <c r="D40" s="169" t="s">
        <v>446</v>
      </c>
      <c r="E40" s="171"/>
      <c r="F40" s="168">
        <v>2</v>
      </c>
      <c r="G40" s="169"/>
      <c r="H40" s="172">
        <v>1500</v>
      </c>
      <c r="I40" s="170">
        <f t="shared" si="1"/>
        <v>3000</v>
      </c>
      <c r="J40" s="169"/>
      <c r="K40" s="169"/>
      <c r="L40" s="169"/>
      <c r="M40" s="169"/>
      <c r="N40" s="169"/>
      <c r="O40" s="169" t="s">
        <v>442</v>
      </c>
    </row>
    <row r="41" spans="2:16" ht="18.75" x14ac:dyDescent="0.3">
      <c r="B41" s="168"/>
      <c r="C41" s="169"/>
      <c r="D41" s="169"/>
      <c r="E41" s="171"/>
      <c r="F41" s="168"/>
      <c r="G41" s="384" t="s">
        <v>449</v>
      </c>
      <c r="H41" s="384"/>
      <c r="I41" s="178">
        <f>SUM(I35:I40)</f>
        <v>5396</v>
      </c>
      <c r="J41" s="169"/>
      <c r="K41" s="169"/>
      <c r="L41" s="169"/>
      <c r="M41" s="169"/>
      <c r="N41" s="169"/>
      <c r="O41" s="169"/>
    </row>
    <row r="42" spans="2:16" ht="18.75" x14ac:dyDescent="0.3">
      <c r="B42" s="382" t="s">
        <v>382</v>
      </c>
      <c r="C42" s="382"/>
      <c r="H42" s="166"/>
      <c r="I42" s="167"/>
    </row>
    <row r="43" spans="2:16" x14ac:dyDescent="0.25">
      <c r="B43" s="179">
        <f>B40+1</f>
        <v>21</v>
      </c>
      <c r="C43" s="180" t="s">
        <v>450</v>
      </c>
      <c r="D43" s="180" t="s">
        <v>451</v>
      </c>
      <c r="E43" s="180" t="s">
        <v>452</v>
      </c>
      <c r="F43" s="179">
        <v>1</v>
      </c>
      <c r="G43" s="180" t="s">
        <v>451</v>
      </c>
      <c r="H43" s="181">
        <v>715</v>
      </c>
      <c r="I43" s="182">
        <f>SUM(F43*H43)</f>
        <v>715</v>
      </c>
      <c r="J43" s="180"/>
      <c r="K43" s="180"/>
      <c r="L43" s="180"/>
      <c r="M43" s="180"/>
      <c r="N43" s="180"/>
      <c r="O43" s="180" t="s">
        <v>453</v>
      </c>
      <c r="P43" t="s">
        <v>438</v>
      </c>
    </row>
    <row r="44" spans="2:16" x14ac:dyDescent="0.25">
      <c r="B44" s="179">
        <f>B43+1</f>
        <v>22</v>
      </c>
      <c r="C44" s="180" t="s">
        <v>454</v>
      </c>
      <c r="D44" s="180" t="s">
        <v>455</v>
      </c>
      <c r="E44" s="180" t="s">
        <v>456</v>
      </c>
      <c r="F44" s="179">
        <v>3</v>
      </c>
      <c r="G44" s="180" t="s">
        <v>455</v>
      </c>
      <c r="H44" s="181">
        <v>1695</v>
      </c>
      <c r="I44" s="182">
        <f>SUM(F44*H44)</f>
        <v>5085</v>
      </c>
      <c r="J44" s="180"/>
      <c r="K44" s="180"/>
      <c r="L44" s="180"/>
      <c r="M44" s="180"/>
      <c r="N44" s="180"/>
      <c r="O44" s="180"/>
      <c r="P44" t="s">
        <v>438</v>
      </c>
    </row>
    <row r="45" spans="2:16" x14ac:dyDescent="0.25">
      <c r="B45" s="179">
        <f>B44+1</f>
        <v>23</v>
      </c>
      <c r="C45" s="180" t="s">
        <v>457</v>
      </c>
      <c r="D45" s="180" t="s">
        <v>455</v>
      </c>
      <c r="E45" s="180" t="s">
        <v>458</v>
      </c>
      <c r="F45" s="179">
        <v>3</v>
      </c>
      <c r="G45" s="180" t="s">
        <v>455</v>
      </c>
      <c r="H45" s="181">
        <v>30</v>
      </c>
      <c r="I45" s="182">
        <f>SUM(F45*H45)</f>
        <v>90</v>
      </c>
      <c r="J45" s="180"/>
      <c r="K45" s="180"/>
      <c r="L45" s="180"/>
      <c r="M45" s="180"/>
      <c r="N45" s="180"/>
      <c r="O45" s="180"/>
      <c r="P45" t="s">
        <v>438</v>
      </c>
    </row>
    <row r="46" spans="2:16" ht="18.75" x14ac:dyDescent="0.3">
      <c r="B46" s="179"/>
      <c r="C46" s="180"/>
      <c r="D46" s="180"/>
      <c r="E46" s="180"/>
      <c r="F46" s="179"/>
      <c r="G46" s="385" t="s">
        <v>459</v>
      </c>
      <c r="H46" s="385"/>
      <c r="I46" s="183">
        <f>SUM(I43:I45)</f>
        <v>5890</v>
      </c>
      <c r="J46" s="180"/>
      <c r="K46" s="180"/>
      <c r="L46" s="180"/>
      <c r="M46" s="180"/>
      <c r="N46" s="180"/>
      <c r="O46" s="180"/>
    </row>
    <row r="47" spans="2:16" ht="18.75" x14ac:dyDescent="0.3">
      <c r="B47" s="382" t="s">
        <v>383</v>
      </c>
      <c r="C47" s="382"/>
      <c r="G47" s="184"/>
      <c r="H47" s="184"/>
      <c r="I47" s="185"/>
    </row>
    <row r="48" spans="2:16" x14ac:dyDescent="0.25">
      <c r="B48" s="186">
        <v>52</v>
      </c>
      <c r="C48" s="187" t="s">
        <v>460</v>
      </c>
      <c r="D48" s="187" t="s">
        <v>461</v>
      </c>
      <c r="E48" s="187"/>
      <c r="F48" s="186">
        <v>2</v>
      </c>
      <c r="G48" s="187" t="s">
        <v>461</v>
      </c>
      <c r="H48" s="188">
        <v>835</v>
      </c>
      <c r="I48" s="189">
        <f>F48*H48</f>
        <v>1670</v>
      </c>
      <c r="J48" s="187"/>
      <c r="K48" s="187"/>
      <c r="L48" s="187"/>
      <c r="M48" s="187"/>
      <c r="N48" s="187"/>
      <c r="O48" s="187"/>
    </row>
    <row r="49" spans="2:16" x14ac:dyDescent="0.25">
      <c r="B49" s="186">
        <v>53</v>
      </c>
      <c r="C49" s="187" t="s">
        <v>462</v>
      </c>
      <c r="D49" s="187" t="s">
        <v>461</v>
      </c>
      <c r="E49" s="187"/>
      <c r="F49" s="186">
        <v>2</v>
      </c>
      <c r="G49" s="187" t="s">
        <v>461</v>
      </c>
      <c r="H49" s="188">
        <v>1500</v>
      </c>
      <c r="I49" s="189">
        <f>F49*H49</f>
        <v>3000</v>
      </c>
      <c r="J49" s="187"/>
      <c r="K49" s="187"/>
      <c r="L49" s="187"/>
      <c r="M49" s="187"/>
      <c r="N49" s="187"/>
      <c r="O49" s="187"/>
    </row>
    <row r="50" spans="2:16" ht="18.75" x14ac:dyDescent="0.3">
      <c r="B50" s="186"/>
      <c r="C50" s="187"/>
      <c r="D50" s="187"/>
      <c r="E50" s="187"/>
      <c r="F50" s="186"/>
      <c r="G50" s="386" t="s">
        <v>463</v>
      </c>
      <c r="H50" s="386"/>
      <c r="I50" s="190">
        <f>SUM(I48:I49)</f>
        <v>4670</v>
      </c>
      <c r="J50" s="187"/>
      <c r="K50" s="187"/>
      <c r="L50" s="187"/>
      <c r="M50" s="187"/>
      <c r="N50" s="187"/>
      <c r="O50" s="187"/>
    </row>
    <row r="51" spans="2:16" ht="18.75" x14ac:dyDescent="0.3">
      <c r="B51" s="382" t="s">
        <v>384</v>
      </c>
      <c r="C51" s="382"/>
      <c r="G51" s="184"/>
      <c r="H51" s="184"/>
      <c r="I51" s="185"/>
    </row>
    <row r="52" spans="2:16" x14ac:dyDescent="0.25">
      <c r="B52" s="191">
        <v>1</v>
      </c>
      <c r="C52" s="192" t="s">
        <v>464</v>
      </c>
      <c r="D52" s="192" t="s">
        <v>465</v>
      </c>
      <c r="E52" s="192"/>
      <c r="F52" s="191">
        <v>1</v>
      </c>
      <c r="G52" s="192"/>
      <c r="H52" s="193">
        <v>5000</v>
      </c>
      <c r="I52" s="194">
        <f>F52*H52</f>
        <v>5000</v>
      </c>
      <c r="J52" s="192"/>
      <c r="K52" s="192"/>
      <c r="L52" s="192"/>
      <c r="M52" s="192"/>
      <c r="N52" s="192"/>
      <c r="O52" s="192" t="s">
        <v>466</v>
      </c>
    </row>
    <row r="53" spans="2:16" ht="18.75" x14ac:dyDescent="0.3">
      <c r="B53" s="195"/>
      <c r="C53" s="195"/>
      <c r="D53" s="192"/>
      <c r="E53" s="192"/>
      <c r="F53" s="191"/>
      <c r="G53" s="387" t="s">
        <v>467</v>
      </c>
      <c r="H53" s="387"/>
      <c r="I53" s="196">
        <f>SUM(I52)</f>
        <v>5000</v>
      </c>
      <c r="J53" s="192"/>
      <c r="K53" s="192"/>
      <c r="L53" s="192"/>
      <c r="M53" s="192"/>
      <c r="N53" s="192"/>
      <c r="O53" s="192"/>
    </row>
    <row r="54" spans="2:16" ht="18.75" x14ac:dyDescent="0.3">
      <c r="B54" s="382" t="s">
        <v>385</v>
      </c>
      <c r="C54" s="382"/>
      <c r="G54" s="184"/>
      <c r="H54" s="184"/>
      <c r="I54" s="185"/>
    </row>
    <row r="55" spans="2:16" x14ac:dyDescent="0.25">
      <c r="B55" s="197">
        <v>1</v>
      </c>
      <c r="C55" s="198" t="s">
        <v>468</v>
      </c>
      <c r="D55" s="198" t="s">
        <v>469</v>
      </c>
      <c r="E55" s="198" t="s">
        <v>470</v>
      </c>
      <c r="F55" s="197">
        <v>1</v>
      </c>
      <c r="G55" s="198" t="s">
        <v>469</v>
      </c>
      <c r="H55" s="199">
        <v>1290</v>
      </c>
      <c r="I55" s="200">
        <f>F55*H55</f>
        <v>1290</v>
      </c>
      <c r="J55" s="198"/>
      <c r="K55" s="198"/>
      <c r="L55" s="198"/>
      <c r="M55" s="198"/>
      <c r="N55" s="198"/>
      <c r="O55" s="198"/>
      <c r="P55" t="s">
        <v>438</v>
      </c>
    </row>
    <row r="56" spans="2:16" ht="18.75" x14ac:dyDescent="0.3">
      <c r="B56" s="197"/>
      <c r="C56" s="198"/>
      <c r="D56" s="198"/>
      <c r="E56" s="198"/>
      <c r="F56" s="197"/>
      <c r="G56" s="388" t="s">
        <v>471</v>
      </c>
      <c r="H56" s="388"/>
      <c r="I56" s="201">
        <f>SUM(I55:I55)</f>
        <v>1290</v>
      </c>
      <c r="J56" s="198"/>
      <c r="K56" s="198"/>
      <c r="L56" s="198"/>
      <c r="M56" s="198"/>
      <c r="N56" s="198"/>
      <c r="O56" s="198"/>
    </row>
    <row r="57" spans="2:16" ht="18.75" x14ac:dyDescent="0.3">
      <c r="B57" s="382" t="s">
        <v>386</v>
      </c>
      <c r="C57" s="382"/>
      <c r="G57" s="184"/>
      <c r="H57" s="184"/>
      <c r="I57" s="185"/>
    </row>
    <row r="58" spans="2:16" x14ac:dyDescent="0.25">
      <c r="B58" s="202">
        <v>1</v>
      </c>
      <c r="C58" s="203" t="s">
        <v>472</v>
      </c>
      <c r="D58" s="203" t="s">
        <v>473</v>
      </c>
      <c r="E58" s="203" t="s">
        <v>473</v>
      </c>
      <c r="F58" s="202">
        <v>2</v>
      </c>
      <c r="G58" s="203">
        <f>-Q61</f>
        <v>0</v>
      </c>
      <c r="H58" s="204">
        <v>0</v>
      </c>
      <c r="I58" s="205">
        <f t="shared" ref="I58:I86" si="2">F58*H58</f>
        <v>0</v>
      </c>
      <c r="J58" s="203" t="s">
        <v>474</v>
      </c>
      <c r="K58" s="203"/>
      <c r="L58" s="203" t="s">
        <v>474</v>
      </c>
      <c r="M58" s="203"/>
      <c r="N58" s="202" t="s">
        <v>475</v>
      </c>
      <c r="O58" s="203" t="s">
        <v>476</v>
      </c>
    </row>
    <row r="59" spans="2:16" x14ac:dyDescent="0.25">
      <c r="B59" s="202">
        <v>2</v>
      </c>
      <c r="C59" s="203" t="s">
        <v>477</v>
      </c>
      <c r="D59" s="203"/>
      <c r="E59" s="203"/>
      <c r="F59" s="202">
        <v>3</v>
      </c>
      <c r="G59" s="203"/>
      <c r="H59" s="204">
        <v>200</v>
      </c>
      <c r="I59" s="205">
        <f t="shared" si="2"/>
        <v>600</v>
      </c>
      <c r="J59" s="203"/>
      <c r="K59" s="203"/>
      <c r="L59" s="203"/>
      <c r="M59" s="203"/>
      <c r="N59" s="203"/>
      <c r="O59" s="203"/>
      <c r="P59" t="s">
        <v>438</v>
      </c>
    </row>
    <row r="60" spans="2:16" x14ac:dyDescent="0.25">
      <c r="B60" s="202">
        <v>22</v>
      </c>
      <c r="C60" s="203" t="s">
        <v>478</v>
      </c>
      <c r="D60" s="203" t="s">
        <v>479</v>
      </c>
      <c r="E60" s="203" t="s">
        <v>480</v>
      </c>
      <c r="F60" s="202">
        <v>4</v>
      </c>
      <c r="G60" s="203" t="s">
        <v>469</v>
      </c>
      <c r="H60" s="204">
        <v>229</v>
      </c>
      <c r="I60" s="206">
        <f t="shared" si="2"/>
        <v>916</v>
      </c>
      <c r="J60" s="203"/>
      <c r="K60" s="203"/>
      <c r="L60" s="203"/>
      <c r="M60" s="203"/>
      <c r="N60" s="203"/>
      <c r="O60" s="203"/>
      <c r="P60" t="s">
        <v>438</v>
      </c>
    </row>
    <row r="61" spans="2:16" x14ac:dyDescent="0.25">
      <c r="B61" s="202">
        <v>23</v>
      </c>
      <c r="C61" s="203" t="s">
        <v>481</v>
      </c>
      <c r="D61" s="203" t="s">
        <v>479</v>
      </c>
      <c r="E61" s="203" t="s">
        <v>482</v>
      </c>
      <c r="F61" s="202">
        <v>2</v>
      </c>
      <c r="G61" s="203" t="s">
        <v>469</v>
      </c>
      <c r="H61" s="204">
        <v>159</v>
      </c>
      <c r="I61" s="206">
        <f t="shared" si="2"/>
        <v>318</v>
      </c>
      <c r="J61" s="203"/>
      <c r="K61" s="203"/>
      <c r="L61" s="203"/>
      <c r="M61" s="203"/>
      <c r="N61" s="203"/>
      <c r="O61" s="203"/>
      <c r="P61" t="s">
        <v>438</v>
      </c>
    </row>
    <row r="62" spans="2:16" x14ac:dyDescent="0.25">
      <c r="B62" s="202">
        <v>24</v>
      </c>
      <c r="C62" s="203" t="s">
        <v>483</v>
      </c>
      <c r="D62" s="203" t="s">
        <v>404</v>
      </c>
      <c r="E62" s="203" t="s">
        <v>484</v>
      </c>
      <c r="F62" s="202">
        <v>2</v>
      </c>
      <c r="G62" s="203" t="s">
        <v>406</v>
      </c>
      <c r="H62" s="204">
        <v>43.99</v>
      </c>
      <c r="I62" s="206">
        <f t="shared" si="2"/>
        <v>87.98</v>
      </c>
      <c r="J62" s="203"/>
      <c r="K62" s="203"/>
      <c r="L62" s="203"/>
      <c r="M62" s="203"/>
      <c r="N62" s="203"/>
      <c r="O62" s="203"/>
      <c r="P62" t="s">
        <v>438</v>
      </c>
    </row>
    <row r="63" spans="2:16" x14ac:dyDescent="0.25">
      <c r="B63" s="202">
        <v>25</v>
      </c>
      <c r="C63" s="203" t="s">
        <v>485</v>
      </c>
      <c r="D63" s="203" t="s">
        <v>404</v>
      </c>
      <c r="E63" s="203" t="s">
        <v>486</v>
      </c>
      <c r="F63" s="202">
        <v>18</v>
      </c>
      <c r="G63" s="203" t="s">
        <v>406</v>
      </c>
      <c r="H63" s="204">
        <v>46.08</v>
      </c>
      <c r="I63" s="206">
        <f t="shared" si="2"/>
        <v>829.43999999999994</v>
      </c>
      <c r="J63" s="203"/>
      <c r="K63" s="203"/>
      <c r="L63" s="203"/>
      <c r="M63" s="203"/>
      <c r="N63" s="203"/>
      <c r="O63" s="203"/>
      <c r="P63" t="s">
        <v>438</v>
      </c>
    </row>
    <row r="64" spans="2:16" x14ac:dyDescent="0.25">
      <c r="B64" s="202">
        <v>26</v>
      </c>
      <c r="C64" s="203" t="s">
        <v>487</v>
      </c>
      <c r="D64" s="203" t="s">
        <v>404</v>
      </c>
      <c r="E64" s="203" t="s">
        <v>488</v>
      </c>
      <c r="F64" s="202">
        <v>4</v>
      </c>
      <c r="G64" s="203" t="s">
        <v>406</v>
      </c>
      <c r="H64" s="204">
        <v>53</v>
      </c>
      <c r="I64" s="206">
        <f t="shared" si="2"/>
        <v>212</v>
      </c>
      <c r="J64" s="203"/>
      <c r="K64" s="203"/>
      <c r="L64" s="203"/>
      <c r="M64" s="203"/>
      <c r="N64" s="203"/>
      <c r="O64" s="203"/>
      <c r="P64" t="s">
        <v>438</v>
      </c>
    </row>
    <row r="65" spans="2:16" x14ac:dyDescent="0.25">
      <c r="B65" s="202">
        <v>27</v>
      </c>
      <c r="C65" s="203" t="s">
        <v>489</v>
      </c>
      <c r="D65" s="203" t="s">
        <v>404</v>
      </c>
      <c r="E65" s="203" t="s">
        <v>490</v>
      </c>
      <c r="F65" s="202">
        <v>40</v>
      </c>
      <c r="G65" s="203" t="s">
        <v>406</v>
      </c>
      <c r="H65" s="204">
        <v>1.1100000000000001</v>
      </c>
      <c r="I65" s="206">
        <f t="shared" si="2"/>
        <v>44.400000000000006</v>
      </c>
      <c r="J65" s="203"/>
      <c r="K65" s="203"/>
      <c r="L65" s="203"/>
      <c r="M65" s="203"/>
      <c r="N65" s="203"/>
      <c r="O65" s="203"/>
      <c r="P65" t="s">
        <v>438</v>
      </c>
    </row>
    <row r="66" spans="2:16" x14ac:dyDescent="0.25">
      <c r="B66" s="202">
        <v>28</v>
      </c>
      <c r="C66" s="203" t="s">
        <v>491</v>
      </c>
      <c r="D66" s="203" t="s">
        <v>404</v>
      </c>
      <c r="E66" s="203" t="s">
        <v>492</v>
      </c>
      <c r="F66" s="202">
        <v>50</v>
      </c>
      <c r="G66" s="203" t="s">
        <v>406</v>
      </c>
      <c r="H66" s="204">
        <v>5.51</v>
      </c>
      <c r="I66" s="206">
        <f t="shared" si="2"/>
        <v>275.5</v>
      </c>
      <c r="J66" s="203"/>
      <c r="K66" s="203"/>
      <c r="L66" s="203"/>
      <c r="M66" s="203"/>
      <c r="N66" s="203"/>
      <c r="O66" s="203"/>
      <c r="P66" t="s">
        <v>438</v>
      </c>
    </row>
    <row r="67" spans="2:16" x14ac:dyDescent="0.25">
      <c r="B67" s="202">
        <v>29</v>
      </c>
      <c r="C67" s="203" t="s">
        <v>493</v>
      </c>
      <c r="D67" s="203" t="s">
        <v>404</v>
      </c>
      <c r="E67" s="203" t="s">
        <v>494</v>
      </c>
      <c r="F67" s="202">
        <v>4</v>
      </c>
      <c r="G67" s="203" t="s">
        <v>406</v>
      </c>
      <c r="H67" s="204">
        <v>0.83</v>
      </c>
      <c r="I67" s="206">
        <f t="shared" si="2"/>
        <v>3.32</v>
      </c>
      <c r="J67" s="203"/>
      <c r="K67" s="203"/>
      <c r="L67" s="203"/>
      <c r="M67" s="203"/>
      <c r="N67" s="203"/>
      <c r="O67" s="203"/>
      <c r="P67" t="s">
        <v>438</v>
      </c>
    </row>
    <row r="68" spans="2:16" x14ac:dyDescent="0.25">
      <c r="B68" s="202">
        <v>30</v>
      </c>
      <c r="C68" s="203" t="s">
        <v>495</v>
      </c>
      <c r="D68" s="203" t="s">
        <v>404</v>
      </c>
      <c r="E68" s="203" t="s">
        <v>496</v>
      </c>
      <c r="F68" s="202">
        <v>25</v>
      </c>
      <c r="G68" s="203" t="s">
        <v>406</v>
      </c>
      <c r="H68" s="204">
        <v>4.37</v>
      </c>
      <c r="I68" s="206">
        <f t="shared" si="2"/>
        <v>109.25</v>
      </c>
      <c r="J68" s="203"/>
      <c r="K68" s="203"/>
      <c r="L68" s="203"/>
      <c r="M68" s="203"/>
      <c r="N68" s="203"/>
      <c r="O68" s="203"/>
      <c r="P68" t="s">
        <v>438</v>
      </c>
    </row>
    <row r="69" spans="2:16" x14ac:dyDescent="0.25">
      <c r="B69" s="202">
        <v>31</v>
      </c>
      <c r="C69" s="203" t="s">
        <v>497</v>
      </c>
      <c r="D69" s="203" t="s">
        <v>404</v>
      </c>
      <c r="E69" s="203" t="s">
        <v>498</v>
      </c>
      <c r="F69" s="202">
        <v>26</v>
      </c>
      <c r="G69" s="203" t="s">
        <v>406</v>
      </c>
      <c r="H69" s="204">
        <v>3.99</v>
      </c>
      <c r="I69" s="206">
        <f t="shared" si="2"/>
        <v>103.74000000000001</v>
      </c>
      <c r="J69" s="203"/>
      <c r="K69" s="203"/>
      <c r="L69" s="203"/>
      <c r="M69" s="203"/>
      <c r="N69" s="203"/>
      <c r="O69" s="203"/>
      <c r="P69" t="s">
        <v>438</v>
      </c>
    </row>
    <row r="70" spans="2:16" x14ac:dyDescent="0.25">
      <c r="B70" s="202">
        <v>35</v>
      </c>
      <c r="C70" s="203" t="s">
        <v>499</v>
      </c>
      <c r="D70" s="203" t="s">
        <v>404</v>
      </c>
      <c r="E70" s="203" t="s">
        <v>500</v>
      </c>
      <c r="F70" s="202">
        <v>10</v>
      </c>
      <c r="G70" s="203" t="s">
        <v>406</v>
      </c>
      <c r="H70" s="204">
        <v>5</v>
      </c>
      <c r="I70" s="206">
        <f t="shared" si="2"/>
        <v>50</v>
      </c>
      <c r="J70" s="203"/>
      <c r="K70" s="203"/>
      <c r="L70" s="203"/>
      <c r="M70" s="203"/>
      <c r="N70" s="203"/>
      <c r="O70" s="203" t="s">
        <v>501</v>
      </c>
      <c r="P70" t="s">
        <v>438</v>
      </c>
    </row>
    <row r="71" spans="2:16" x14ac:dyDescent="0.25">
      <c r="B71" s="202">
        <v>37</v>
      </c>
      <c r="C71" s="203" t="s">
        <v>502</v>
      </c>
      <c r="D71" s="203" t="s">
        <v>404</v>
      </c>
      <c r="E71" s="203" t="s">
        <v>503</v>
      </c>
      <c r="F71" s="202">
        <f>SUM(F24,F25,F28)*16+F26*32+F29*8</f>
        <v>160</v>
      </c>
      <c r="G71" s="203" t="s">
        <v>406</v>
      </c>
      <c r="H71" s="204">
        <v>8.39</v>
      </c>
      <c r="I71" s="206">
        <f t="shared" si="2"/>
        <v>1342.4</v>
      </c>
      <c r="J71" s="203"/>
      <c r="K71" s="203"/>
      <c r="L71" s="203"/>
      <c r="M71" s="203"/>
      <c r="N71" s="203"/>
      <c r="O71" s="203"/>
      <c r="P71" t="s">
        <v>438</v>
      </c>
    </row>
    <row r="72" spans="2:16" x14ac:dyDescent="0.25">
      <c r="B72" s="202">
        <v>38</v>
      </c>
      <c r="C72" s="203" t="s">
        <v>504</v>
      </c>
      <c r="D72" s="203" t="s">
        <v>404</v>
      </c>
      <c r="E72" s="203" t="s">
        <v>505</v>
      </c>
      <c r="F72" s="202">
        <v>10</v>
      </c>
      <c r="G72" s="203" t="s">
        <v>406</v>
      </c>
      <c r="H72" s="204">
        <v>1.74</v>
      </c>
      <c r="I72" s="206">
        <f t="shared" si="2"/>
        <v>17.399999999999999</v>
      </c>
      <c r="J72" s="203"/>
      <c r="K72" s="203"/>
      <c r="L72" s="203"/>
      <c r="M72" s="203"/>
      <c r="N72" s="203"/>
      <c r="O72" s="203"/>
      <c r="P72" t="s">
        <v>438</v>
      </c>
    </row>
    <row r="73" spans="2:16" x14ac:dyDescent="0.25">
      <c r="B73" s="202">
        <v>39</v>
      </c>
      <c r="C73" s="203" t="s">
        <v>506</v>
      </c>
      <c r="D73" s="203" t="s">
        <v>404</v>
      </c>
      <c r="E73" s="203" t="s">
        <v>507</v>
      </c>
      <c r="F73" s="202">
        <v>10</v>
      </c>
      <c r="G73" s="203" t="s">
        <v>406</v>
      </c>
      <c r="H73" s="204">
        <v>2.0499999999999998</v>
      </c>
      <c r="I73" s="206">
        <f t="shared" si="2"/>
        <v>20.5</v>
      </c>
      <c r="J73" s="203"/>
      <c r="K73" s="203"/>
      <c r="L73" s="203"/>
      <c r="M73" s="203"/>
      <c r="N73" s="203"/>
      <c r="O73" s="203"/>
      <c r="P73" t="s">
        <v>438</v>
      </c>
    </row>
    <row r="74" spans="2:16" x14ac:dyDescent="0.25">
      <c r="B74" s="202">
        <v>40</v>
      </c>
      <c r="C74" s="203" t="s">
        <v>508</v>
      </c>
      <c r="D74" s="203" t="s">
        <v>404</v>
      </c>
      <c r="E74" s="203" t="s">
        <v>509</v>
      </c>
      <c r="F74" s="202">
        <v>77</v>
      </c>
      <c r="G74" s="203" t="s">
        <v>406</v>
      </c>
      <c r="H74" s="204">
        <v>5.4</v>
      </c>
      <c r="I74" s="206">
        <f t="shared" si="2"/>
        <v>415.8</v>
      </c>
      <c r="J74" s="203"/>
      <c r="K74" s="203"/>
      <c r="L74" s="203"/>
      <c r="M74" s="203"/>
      <c r="N74" s="203"/>
      <c r="O74" s="203"/>
      <c r="P74" t="s">
        <v>438</v>
      </c>
    </row>
    <row r="75" spans="2:16" x14ac:dyDescent="0.25">
      <c r="B75" s="202">
        <v>41</v>
      </c>
      <c r="C75" s="203" t="s">
        <v>510</v>
      </c>
      <c r="D75" s="203" t="s">
        <v>404</v>
      </c>
      <c r="E75" s="203" t="s">
        <v>511</v>
      </c>
      <c r="F75" s="202">
        <v>5</v>
      </c>
      <c r="G75" s="203" t="s">
        <v>406</v>
      </c>
      <c r="H75" s="204">
        <v>1.42</v>
      </c>
      <c r="I75" s="206">
        <f t="shared" si="2"/>
        <v>7.1</v>
      </c>
      <c r="J75" s="203"/>
      <c r="K75" s="203"/>
      <c r="L75" s="203"/>
      <c r="M75" s="203"/>
      <c r="N75" s="203"/>
      <c r="O75" s="203"/>
      <c r="P75" t="s">
        <v>438</v>
      </c>
    </row>
    <row r="76" spans="2:16" x14ac:dyDescent="0.25">
      <c r="B76" s="202">
        <v>42</v>
      </c>
      <c r="C76" s="203" t="s">
        <v>512</v>
      </c>
      <c r="D76" s="203" t="s">
        <v>404</v>
      </c>
      <c r="E76" s="203" t="s">
        <v>513</v>
      </c>
      <c r="F76" s="202">
        <v>10</v>
      </c>
      <c r="G76" s="203" t="s">
        <v>406</v>
      </c>
      <c r="H76" s="204">
        <v>9.32</v>
      </c>
      <c r="I76" s="206">
        <f t="shared" si="2"/>
        <v>93.2</v>
      </c>
      <c r="J76" s="203"/>
      <c r="K76" s="203"/>
      <c r="L76" s="203"/>
      <c r="M76" s="203"/>
      <c r="N76" s="203"/>
      <c r="O76" s="203"/>
      <c r="P76" t="s">
        <v>438</v>
      </c>
    </row>
    <row r="77" spans="2:16" x14ac:dyDescent="0.25">
      <c r="B77" s="202">
        <v>43</v>
      </c>
      <c r="C77" s="203" t="s">
        <v>514</v>
      </c>
      <c r="D77" s="203" t="s">
        <v>404</v>
      </c>
      <c r="E77" s="203" t="s">
        <v>515</v>
      </c>
      <c r="F77" s="202">
        <v>10</v>
      </c>
      <c r="G77" s="203" t="s">
        <v>406</v>
      </c>
      <c r="H77" s="204">
        <v>9.32</v>
      </c>
      <c r="I77" s="206">
        <f t="shared" si="2"/>
        <v>93.2</v>
      </c>
      <c r="J77" s="203"/>
      <c r="K77" s="203"/>
      <c r="L77" s="203"/>
      <c r="M77" s="203"/>
      <c r="N77" s="203"/>
      <c r="O77" s="203"/>
      <c r="P77" t="s">
        <v>438</v>
      </c>
    </row>
    <row r="78" spans="2:16" x14ac:dyDescent="0.25">
      <c r="B78" s="202">
        <v>44</v>
      </c>
      <c r="C78" s="203" t="s">
        <v>516</v>
      </c>
      <c r="D78" s="203" t="s">
        <v>404</v>
      </c>
      <c r="E78" s="203" t="s">
        <v>517</v>
      </c>
      <c r="F78" s="202">
        <v>6</v>
      </c>
      <c r="G78" s="203" t="s">
        <v>406</v>
      </c>
      <c r="H78" s="204">
        <v>10.83</v>
      </c>
      <c r="I78" s="206">
        <f t="shared" si="2"/>
        <v>64.98</v>
      </c>
      <c r="J78" s="203"/>
      <c r="K78" s="203"/>
      <c r="L78" s="203"/>
      <c r="M78" s="203"/>
      <c r="N78" s="203"/>
      <c r="O78" s="203"/>
      <c r="P78" t="s">
        <v>438</v>
      </c>
    </row>
    <row r="79" spans="2:16" x14ac:dyDescent="0.25">
      <c r="B79" s="202">
        <v>45</v>
      </c>
      <c r="C79" s="203" t="s">
        <v>518</v>
      </c>
      <c r="D79" s="203" t="s">
        <v>519</v>
      </c>
      <c r="E79" s="203" t="s">
        <v>520</v>
      </c>
      <c r="F79" s="202">
        <v>120</v>
      </c>
      <c r="G79" s="203" t="s">
        <v>521</v>
      </c>
      <c r="H79" s="204">
        <v>10</v>
      </c>
      <c r="I79" s="206">
        <f t="shared" si="2"/>
        <v>1200</v>
      </c>
      <c r="J79" s="203"/>
      <c r="K79" s="203"/>
      <c r="L79" s="203"/>
      <c r="M79" s="203"/>
      <c r="N79" s="203"/>
      <c r="O79" s="203"/>
      <c r="P79" t="s">
        <v>438</v>
      </c>
    </row>
    <row r="80" spans="2:16" x14ac:dyDescent="0.25">
      <c r="B80" s="202">
        <v>49</v>
      </c>
      <c r="C80" s="203" t="s">
        <v>522</v>
      </c>
      <c r="D80" s="203" t="s">
        <v>523</v>
      </c>
      <c r="E80" s="203" t="s">
        <v>524</v>
      </c>
      <c r="F80" s="202">
        <v>1</v>
      </c>
      <c r="G80" s="203" t="s">
        <v>525</v>
      </c>
      <c r="H80" s="204">
        <v>1159.99</v>
      </c>
      <c r="I80" s="206">
        <f t="shared" si="2"/>
        <v>1159.99</v>
      </c>
      <c r="J80" s="203"/>
      <c r="K80" s="203"/>
      <c r="L80" s="203"/>
      <c r="M80" s="203"/>
      <c r="N80" s="203"/>
      <c r="O80" s="203"/>
      <c r="P80" t="s">
        <v>438</v>
      </c>
    </row>
    <row r="81" spans="2:16" x14ac:dyDescent="0.25">
      <c r="B81" s="202">
        <v>50</v>
      </c>
      <c r="C81" s="203" t="s">
        <v>526</v>
      </c>
      <c r="D81" s="203" t="s">
        <v>523</v>
      </c>
      <c r="E81" s="203" t="s">
        <v>527</v>
      </c>
      <c r="F81" s="202">
        <v>1</v>
      </c>
      <c r="G81" s="203" t="s">
        <v>528</v>
      </c>
      <c r="H81" s="204">
        <v>200</v>
      </c>
      <c r="I81" s="206">
        <f t="shared" si="2"/>
        <v>200</v>
      </c>
      <c r="J81" s="203"/>
      <c r="K81" s="203"/>
      <c r="L81" s="203"/>
      <c r="M81" s="203"/>
      <c r="N81" s="203"/>
      <c r="O81" s="203"/>
      <c r="P81" t="s">
        <v>438</v>
      </c>
    </row>
    <row r="82" spans="2:16" x14ac:dyDescent="0.25">
      <c r="B82" s="202">
        <v>51</v>
      </c>
      <c r="C82" s="203" t="s">
        <v>529</v>
      </c>
      <c r="D82" s="203" t="s">
        <v>530</v>
      </c>
      <c r="E82" s="203" t="s">
        <v>531</v>
      </c>
      <c r="F82" s="202">
        <v>0</v>
      </c>
      <c r="G82" s="203" t="s">
        <v>532</v>
      </c>
      <c r="H82" s="204">
        <v>84.62</v>
      </c>
      <c r="I82" s="206">
        <f t="shared" si="2"/>
        <v>0</v>
      </c>
      <c r="J82" s="203"/>
      <c r="K82" s="203"/>
      <c r="L82" s="203"/>
      <c r="M82" s="203"/>
      <c r="N82" s="203"/>
      <c r="O82" s="203"/>
    </row>
    <row r="83" spans="2:16" x14ac:dyDescent="0.25">
      <c r="B83" s="202">
        <v>30</v>
      </c>
      <c r="C83" s="203" t="s">
        <v>533</v>
      </c>
      <c r="D83" s="203"/>
      <c r="E83" s="203"/>
      <c r="F83" s="202">
        <v>1500</v>
      </c>
      <c r="G83" s="203"/>
      <c r="H83" s="204">
        <v>1</v>
      </c>
      <c r="I83" s="206">
        <f t="shared" si="2"/>
        <v>1500</v>
      </c>
      <c r="J83" s="203"/>
      <c r="K83" s="203"/>
      <c r="L83" s="203"/>
      <c r="M83" s="203"/>
      <c r="N83" s="203"/>
      <c r="O83" s="203" t="s">
        <v>534</v>
      </c>
    </row>
    <row r="84" spans="2:16" x14ac:dyDescent="0.25">
      <c r="B84" s="202">
        <v>54</v>
      </c>
      <c r="C84" s="203" t="s">
        <v>535</v>
      </c>
      <c r="D84" s="203" t="s">
        <v>536</v>
      </c>
      <c r="E84" s="203" t="s">
        <v>537</v>
      </c>
      <c r="F84" s="202">
        <v>1</v>
      </c>
      <c r="G84" s="203"/>
      <c r="H84" s="204">
        <v>225</v>
      </c>
      <c r="I84" s="206">
        <f t="shared" si="2"/>
        <v>225</v>
      </c>
      <c r="J84" s="203"/>
      <c r="K84" s="203"/>
      <c r="L84" s="203"/>
      <c r="M84" s="203"/>
      <c r="N84" s="203"/>
      <c r="O84" s="203"/>
      <c r="P84" t="s">
        <v>438</v>
      </c>
    </row>
    <row r="85" spans="2:16" x14ac:dyDescent="0.25">
      <c r="B85" s="202">
        <v>55</v>
      </c>
      <c r="C85" s="203" t="s">
        <v>538</v>
      </c>
      <c r="D85" s="203" t="s">
        <v>404</v>
      </c>
      <c r="E85" s="203" t="s">
        <v>539</v>
      </c>
      <c r="F85" s="202">
        <v>1</v>
      </c>
      <c r="G85" s="203"/>
      <c r="H85" s="204">
        <v>18</v>
      </c>
      <c r="I85" s="206">
        <f t="shared" si="2"/>
        <v>18</v>
      </c>
      <c r="J85" s="203"/>
      <c r="K85" s="203"/>
      <c r="L85" s="203"/>
      <c r="M85" s="203"/>
      <c r="N85" s="203"/>
      <c r="O85" s="203"/>
      <c r="P85" t="s">
        <v>438</v>
      </c>
    </row>
    <row r="86" spans="2:16" x14ac:dyDescent="0.25">
      <c r="B86" s="202">
        <v>55</v>
      </c>
      <c r="C86" s="203" t="s">
        <v>540</v>
      </c>
      <c r="D86" s="203" t="s">
        <v>440</v>
      </c>
      <c r="E86" s="203" t="s">
        <v>441</v>
      </c>
      <c r="F86" s="202">
        <v>18</v>
      </c>
      <c r="G86" s="203"/>
      <c r="H86" s="204">
        <v>14</v>
      </c>
      <c r="I86" s="206">
        <f t="shared" si="2"/>
        <v>252</v>
      </c>
      <c r="J86" s="203"/>
      <c r="K86" s="203"/>
      <c r="L86" s="203"/>
      <c r="M86" s="203"/>
      <c r="N86" s="203"/>
      <c r="O86" s="203"/>
      <c r="P86" t="s">
        <v>438</v>
      </c>
    </row>
    <row r="87" spans="2:16" ht="18.75" x14ac:dyDescent="0.3">
      <c r="B87" s="202"/>
      <c r="C87" s="203"/>
      <c r="D87" s="203"/>
      <c r="E87" s="203"/>
      <c r="F87" s="202"/>
      <c r="G87" s="389" t="s">
        <v>541</v>
      </c>
      <c r="H87" s="389"/>
      <c r="I87" s="207">
        <f>SUM(I58:I85)</f>
        <v>9907.2000000000007</v>
      </c>
      <c r="J87" s="203"/>
      <c r="K87" s="203"/>
      <c r="L87" s="203"/>
      <c r="M87" s="203"/>
      <c r="N87" s="203"/>
      <c r="O87" s="203"/>
    </row>
    <row r="88" spans="2:16" ht="18.75" x14ac:dyDescent="0.3">
      <c r="B88" s="382" t="s">
        <v>542</v>
      </c>
      <c r="C88" s="382"/>
      <c r="F88"/>
      <c r="H88"/>
    </row>
    <row r="89" spans="2:16" x14ac:dyDescent="0.25">
      <c r="B89" s="208">
        <v>1</v>
      </c>
      <c r="C89" s="209" t="s">
        <v>543</v>
      </c>
      <c r="D89" s="210"/>
      <c r="E89" s="210"/>
      <c r="F89" s="208">
        <v>30</v>
      </c>
      <c r="G89" s="210"/>
      <c r="H89" s="211">
        <v>500</v>
      </c>
      <c r="I89" s="212">
        <f>H89*F89</f>
        <v>15000</v>
      </c>
      <c r="J89" s="210"/>
      <c r="K89" s="210"/>
      <c r="L89" s="210"/>
      <c r="M89" s="210"/>
      <c r="N89" s="210"/>
      <c r="O89" s="210" t="s">
        <v>544</v>
      </c>
    </row>
    <row r="90" spans="2:16" ht="18.75" x14ac:dyDescent="0.3">
      <c r="B90" s="208"/>
      <c r="C90" s="210"/>
      <c r="D90" s="210"/>
      <c r="E90" s="210"/>
      <c r="F90" s="208"/>
      <c r="G90" s="391" t="s">
        <v>545</v>
      </c>
      <c r="H90" s="391"/>
      <c r="I90" s="213">
        <f>SUM(I89)</f>
        <v>15000</v>
      </c>
      <c r="J90" s="210"/>
      <c r="K90" s="210"/>
      <c r="L90" s="210"/>
      <c r="M90" s="210"/>
      <c r="N90" s="210"/>
      <c r="O90" s="210"/>
    </row>
    <row r="91" spans="2:16" ht="18.75" x14ac:dyDescent="0.3">
      <c r="B91" s="382" t="s">
        <v>546</v>
      </c>
      <c r="C91" s="382"/>
      <c r="F91"/>
      <c r="H91"/>
      <c r="I91" s="167"/>
    </row>
    <row r="92" spans="2:16" x14ac:dyDescent="0.25">
      <c r="B92" s="214">
        <v>1</v>
      </c>
      <c r="C92" s="215" t="s">
        <v>547</v>
      </c>
      <c r="D92" s="215" t="s">
        <v>548</v>
      </c>
      <c r="E92" s="215"/>
      <c r="F92" s="214">
        <v>2</v>
      </c>
      <c r="G92" s="215"/>
      <c r="H92" s="216">
        <v>100</v>
      </c>
      <c r="I92" s="217">
        <f t="shared" ref="I92:I97" si="3">H92*F92</f>
        <v>200</v>
      </c>
      <c r="J92" s="215"/>
      <c r="K92" s="215"/>
      <c r="L92" s="215"/>
      <c r="M92" s="215"/>
      <c r="N92" s="215"/>
      <c r="O92" s="215"/>
    </row>
    <row r="93" spans="2:16" s="12" customFormat="1" x14ac:dyDescent="0.25">
      <c r="B93" s="214">
        <v>2</v>
      </c>
      <c r="C93" s="218" t="s">
        <v>549</v>
      </c>
      <c r="D93" s="218" t="s">
        <v>548</v>
      </c>
      <c r="E93" s="218"/>
      <c r="F93" s="219">
        <v>2</v>
      </c>
      <c r="G93" s="218"/>
      <c r="H93" s="220">
        <v>100</v>
      </c>
      <c r="I93" s="217">
        <f t="shared" si="3"/>
        <v>200</v>
      </c>
      <c r="J93" s="215"/>
      <c r="K93" s="215"/>
      <c r="L93" s="215"/>
      <c r="M93" s="215"/>
      <c r="N93" s="215"/>
      <c r="O93" s="215"/>
    </row>
    <row r="94" spans="2:16" x14ac:dyDescent="0.25">
      <c r="B94" s="214">
        <v>3</v>
      </c>
      <c r="C94" s="215" t="s">
        <v>550</v>
      </c>
      <c r="D94" s="215"/>
      <c r="E94" s="215"/>
      <c r="F94" s="214">
        <v>2</v>
      </c>
      <c r="G94" s="215"/>
      <c r="H94" s="216">
        <v>50</v>
      </c>
      <c r="I94" s="217">
        <f t="shared" si="3"/>
        <v>100</v>
      </c>
      <c r="J94" s="215"/>
      <c r="K94" s="215"/>
      <c r="L94" s="215"/>
      <c r="M94" s="215"/>
      <c r="N94" s="215"/>
      <c r="O94" s="215"/>
    </row>
    <row r="95" spans="2:16" x14ac:dyDescent="0.25">
      <c r="B95" s="214">
        <v>4</v>
      </c>
      <c r="C95" s="215" t="s">
        <v>551</v>
      </c>
      <c r="D95" s="215" t="s">
        <v>440</v>
      </c>
      <c r="E95" s="215" t="s">
        <v>552</v>
      </c>
      <c r="F95" s="214">
        <v>4</v>
      </c>
      <c r="G95" s="215"/>
      <c r="H95" s="216">
        <v>60</v>
      </c>
      <c r="I95" s="217">
        <f t="shared" si="3"/>
        <v>240</v>
      </c>
      <c r="J95" s="215"/>
      <c r="K95" s="215"/>
      <c r="L95" s="215"/>
      <c r="M95" s="215"/>
      <c r="N95" s="215"/>
      <c r="O95" s="215"/>
    </row>
    <row r="96" spans="2:16" x14ac:dyDescent="0.25">
      <c r="B96" s="214">
        <v>5</v>
      </c>
      <c r="C96" s="215" t="s">
        <v>553</v>
      </c>
      <c r="D96" s="215" t="s">
        <v>404</v>
      </c>
      <c r="E96" s="215" t="s">
        <v>517</v>
      </c>
      <c r="F96" s="214">
        <v>2</v>
      </c>
      <c r="G96" s="215"/>
      <c r="H96" s="216">
        <v>10.83</v>
      </c>
      <c r="I96" s="217">
        <f t="shared" si="3"/>
        <v>21.66</v>
      </c>
      <c r="J96" s="215"/>
      <c r="K96" s="215"/>
      <c r="L96" s="215"/>
      <c r="M96" s="215"/>
      <c r="N96" s="215"/>
      <c r="O96" s="215"/>
    </row>
    <row r="97" spans="2:16" x14ac:dyDescent="0.25">
      <c r="B97" s="214">
        <v>6</v>
      </c>
      <c r="C97" s="215" t="s">
        <v>489</v>
      </c>
      <c r="D97" s="215" t="s">
        <v>404</v>
      </c>
      <c r="E97" s="215" t="s">
        <v>490</v>
      </c>
      <c r="F97" s="214">
        <v>20</v>
      </c>
      <c r="G97" s="215" t="s">
        <v>406</v>
      </c>
      <c r="H97" s="216">
        <v>1.1100000000000001</v>
      </c>
      <c r="I97" s="217">
        <f t="shared" si="3"/>
        <v>22.200000000000003</v>
      </c>
      <c r="J97" s="215"/>
      <c r="K97" s="215"/>
      <c r="L97" s="215"/>
      <c r="M97" s="215"/>
      <c r="N97" s="215"/>
      <c r="O97" s="215"/>
    </row>
    <row r="98" spans="2:16" x14ac:dyDescent="0.25">
      <c r="B98" s="214">
        <v>7</v>
      </c>
      <c r="C98" s="215" t="s">
        <v>491</v>
      </c>
      <c r="D98" s="215" t="s">
        <v>404</v>
      </c>
      <c r="E98" s="215" t="s">
        <v>492</v>
      </c>
      <c r="F98" s="214">
        <v>4</v>
      </c>
      <c r="G98" s="215" t="s">
        <v>406</v>
      </c>
      <c r="H98" s="216">
        <v>5.51</v>
      </c>
      <c r="I98" s="221">
        <f>F98*H98</f>
        <v>22.04</v>
      </c>
      <c r="J98" s="215"/>
      <c r="K98" s="215"/>
      <c r="L98" s="215"/>
      <c r="M98" s="215"/>
      <c r="N98" s="215"/>
      <c r="O98" s="215"/>
    </row>
    <row r="99" spans="2:16" x14ac:dyDescent="0.25">
      <c r="B99" s="214">
        <v>8</v>
      </c>
      <c r="C99" s="215" t="s">
        <v>493</v>
      </c>
      <c r="D99" s="215" t="s">
        <v>404</v>
      </c>
      <c r="E99" s="215" t="s">
        <v>494</v>
      </c>
      <c r="F99" s="214">
        <v>4</v>
      </c>
      <c r="G99" s="215" t="s">
        <v>406</v>
      </c>
      <c r="H99" s="216">
        <v>0.83</v>
      </c>
      <c r="I99" s="221">
        <f>F99*H99</f>
        <v>3.32</v>
      </c>
      <c r="J99" s="215"/>
      <c r="K99" s="215"/>
      <c r="L99" s="215"/>
      <c r="M99" s="215"/>
      <c r="N99" s="215"/>
      <c r="O99" s="215"/>
    </row>
    <row r="100" spans="2:16" x14ac:dyDescent="0.25">
      <c r="B100" s="214">
        <v>9</v>
      </c>
      <c r="C100" s="215" t="s">
        <v>495</v>
      </c>
      <c r="D100" s="215" t="s">
        <v>404</v>
      </c>
      <c r="E100" s="215" t="s">
        <v>496</v>
      </c>
      <c r="F100" s="214">
        <v>6</v>
      </c>
      <c r="G100" s="215" t="s">
        <v>406</v>
      </c>
      <c r="H100" s="216">
        <v>4.37</v>
      </c>
      <c r="I100" s="221">
        <f>F100*H100</f>
        <v>26.22</v>
      </c>
      <c r="J100" s="215"/>
      <c r="K100" s="215"/>
      <c r="L100" s="215"/>
      <c r="M100" s="215"/>
      <c r="N100" s="215"/>
      <c r="O100" s="215"/>
    </row>
    <row r="101" spans="2:16" x14ac:dyDescent="0.25">
      <c r="B101" s="214">
        <v>10</v>
      </c>
      <c r="C101" s="215" t="s">
        <v>497</v>
      </c>
      <c r="D101" s="215" t="s">
        <v>404</v>
      </c>
      <c r="E101" s="215" t="s">
        <v>498</v>
      </c>
      <c r="F101" s="214">
        <v>4</v>
      </c>
      <c r="G101" s="215" t="s">
        <v>406</v>
      </c>
      <c r="H101" s="216">
        <v>3.99</v>
      </c>
      <c r="I101" s="221">
        <f>F101*H101</f>
        <v>15.96</v>
      </c>
      <c r="J101" s="215"/>
      <c r="K101" s="215"/>
      <c r="L101" s="215"/>
      <c r="M101" s="215"/>
      <c r="N101" s="215"/>
      <c r="O101" s="215"/>
    </row>
    <row r="102" spans="2:16" x14ac:dyDescent="0.25">
      <c r="B102" s="214">
        <v>11</v>
      </c>
      <c r="C102" s="215" t="s">
        <v>533</v>
      </c>
      <c r="D102" s="215"/>
      <c r="E102" s="215"/>
      <c r="F102" s="214">
        <v>60</v>
      </c>
      <c r="G102" s="215"/>
      <c r="H102" s="216">
        <v>1</v>
      </c>
      <c r="I102" s="221">
        <f>F102*H102</f>
        <v>60</v>
      </c>
      <c r="J102" s="215"/>
      <c r="K102" s="215"/>
      <c r="L102" s="215"/>
      <c r="M102" s="215"/>
      <c r="N102" s="215"/>
      <c r="O102" s="215" t="s">
        <v>554</v>
      </c>
    </row>
    <row r="103" spans="2:16" x14ac:dyDescent="0.25">
      <c r="B103" s="214">
        <v>12</v>
      </c>
      <c r="C103" s="215" t="s">
        <v>555</v>
      </c>
      <c r="D103" s="215" t="s">
        <v>556</v>
      </c>
      <c r="E103" s="215"/>
      <c r="F103" s="214">
        <v>2</v>
      </c>
      <c r="G103" s="215"/>
      <c r="H103" s="216">
        <v>100</v>
      </c>
      <c r="I103" s="217">
        <f t="shared" ref="I103:I108" si="4">H103*F103</f>
        <v>200</v>
      </c>
      <c r="J103" s="215"/>
      <c r="K103" s="215"/>
      <c r="L103" s="215"/>
      <c r="M103" s="215"/>
      <c r="N103" s="215"/>
      <c r="O103" s="215"/>
    </row>
    <row r="104" spans="2:16" x14ac:dyDescent="0.25">
      <c r="B104" s="214">
        <v>13</v>
      </c>
      <c r="C104" s="215" t="s">
        <v>557</v>
      </c>
      <c r="D104" s="215" t="s">
        <v>558</v>
      </c>
      <c r="E104" s="215"/>
      <c r="F104" s="214">
        <v>2</v>
      </c>
      <c r="G104" s="215"/>
      <c r="H104" s="216">
        <v>250</v>
      </c>
      <c r="I104" s="217">
        <f t="shared" si="4"/>
        <v>500</v>
      </c>
      <c r="J104" s="215"/>
      <c r="K104" s="215"/>
      <c r="L104" s="215"/>
      <c r="M104" s="215"/>
      <c r="N104" s="215"/>
      <c r="O104" s="215"/>
    </row>
    <row r="105" spans="2:16" x14ac:dyDescent="0.25">
      <c r="B105" s="214">
        <v>14</v>
      </c>
      <c r="C105" s="215" t="s">
        <v>559</v>
      </c>
      <c r="D105" s="215" t="s">
        <v>558</v>
      </c>
      <c r="E105" s="215"/>
      <c r="F105" s="214">
        <v>2</v>
      </c>
      <c r="G105" s="215"/>
      <c r="H105" s="216">
        <v>125</v>
      </c>
      <c r="I105" s="217">
        <f t="shared" si="4"/>
        <v>250</v>
      </c>
      <c r="J105" s="215"/>
      <c r="K105" s="215"/>
      <c r="L105" s="215"/>
      <c r="M105" s="215"/>
      <c r="N105" s="215"/>
      <c r="O105" s="215"/>
    </row>
    <row r="106" spans="2:16" x14ac:dyDescent="0.25">
      <c r="B106" s="214">
        <v>15</v>
      </c>
      <c r="C106" s="215" t="s">
        <v>560</v>
      </c>
      <c r="D106" s="215" t="s">
        <v>558</v>
      </c>
      <c r="E106" s="215"/>
      <c r="F106" s="214">
        <v>2</v>
      </c>
      <c r="G106" s="215"/>
      <c r="H106" s="216">
        <v>125</v>
      </c>
      <c r="I106" s="217">
        <f t="shared" si="4"/>
        <v>250</v>
      </c>
      <c r="J106" s="215"/>
      <c r="K106" s="215"/>
      <c r="L106" s="215"/>
      <c r="M106" s="215"/>
      <c r="N106" s="215"/>
      <c r="O106" s="215"/>
    </row>
    <row r="107" spans="2:16" x14ac:dyDescent="0.25">
      <c r="B107" s="214">
        <v>16</v>
      </c>
      <c r="C107" s="215" t="s">
        <v>561</v>
      </c>
      <c r="D107" s="215" t="s">
        <v>562</v>
      </c>
      <c r="E107" s="215" t="s">
        <v>563</v>
      </c>
      <c r="F107" s="214">
        <v>2</v>
      </c>
      <c r="G107" s="215"/>
      <c r="H107" s="216">
        <v>1159.99</v>
      </c>
      <c r="I107" s="217">
        <f t="shared" si="4"/>
        <v>2319.98</v>
      </c>
      <c r="J107" s="215"/>
      <c r="K107" s="215"/>
      <c r="L107" s="215"/>
      <c r="M107" s="215"/>
      <c r="N107" s="215"/>
      <c r="O107" s="215"/>
    </row>
    <row r="108" spans="2:16" x14ac:dyDescent="0.25">
      <c r="B108" s="214">
        <v>17</v>
      </c>
      <c r="C108" s="215" t="s">
        <v>564</v>
      </c>
      <c r="D108" s="215" t="s">
        <v>562</v>
      </c>
      <c r="E108" s="215" t="s">
        <v>565</v>
      </c>
      <c r="F108" s="214">
        <v>2</v>
      </c>
      <c r="G108" s="215"/>
      <c r="H108" s="216">
        <v>60</v>
      </c>
      <c r="I108" s="217">
        <f t="shared" si="4"/>
        <v>120</v>
      </c>
      <c r="J108" s="215"/>
      <c r="K108" s="215"/>
      <c r="L108" s="215"/>
      <c r="M108" s="215"/>
      <c r="N108" s="215"/>
      <c r="O108" s="215"/>
    </row>
    <row r="109" spans="2:16" x14ac:dyDescent="0.25">
      <c r="B109" s="214">
        <v>18</v>
      </c>
      <c r="C109" s="215"/>
      <c r="D109" s="215"/>
      <c r="E109" s="215"/>
      <c r="F109" s="214">
        <v>2</v>
      </c>
      <c r="G109" s="215"/>
      <c r="H109" s="216"/>
      <c r="I109" s="217"/>
      <c r="J109" s="215"/>
      <c r="K109" s="215"/>
      <c r="L109" s="215"/>
      <c r="M109" s="215"/>
      <c r="N109" s="215"/>
      <c r="O109" s="215"/>
    </row>
    <row r="110" spans="2:16" ht="18.75" x14ac:dyDescent="0.3">
      <c r="B110" s="214"/>
      <c r="C110" s="215"/>
      <c r="D110" s="215"/>
      <c r="E110" s="215"/>
      <c r="F110" s="214"/>
      <c r="G110" s="392" t="s">
        <v>566</v>
      </c>
      <c r="H110" s="392"/>
      <c r="I110" s="222">
        <f>SUM(I92:I109)</f>
        <v>4551.38</v>
      </c>
      <c r="J110" s="215"/>
      <c r="K110" s="215"/>
      <c r="L110" s="215"/>
      <c r="M110" s="215"/>
      <c r="N110" s="215"/>
      <c r="O110" s="215"/>
    </row>
    <row r="111" spans="2:16" ht="18.75" x14ac:dyDescent="0.3">
      <c r="B111" s="382" t="s">
        <v>325</v>
      </c>
      <c r="C111" s="382"/>
      <c r="F111"/>
      <c r="H111"/>
    </row>
    <row r="112" spans="2:16" x14ac:dyDescent="0.25">
      <c r="B112" s="223">
        <v>18</v>
      </c>
      <c r="C112" s="224" t="s">
        <v>567</v>
      </c>
      <c r="D112" s="224" t="s">
        <v>451</v>
      </c>
      <c r="E112" s="224" t="s">
        <v>568</v>
      </c>
      <c r="F112" s="223">
        <v>1</v>
      </c>
      <c r="G112" s="224" t="s">
        <v>451</v>
      </c>
      <c r="H112" s="225">
        <v>715</v>
      </c>
      <c r="I112" s="226">
        <f>F112*H112</f>
        <v>715</v>
      </c>
      <c r="J112" s="224"/>
      <c r="K112" s="224"/>
      <c r="L112" s="224"/>
      <c r="M112" s="224"/>
      <c r="N112" s="224"/>
      <c r="O112" s="224"/>
      <c r="P112" t="s">
        <v>438</v>
      </c>
    </row>
    <row r="113" spans="2:15" ht="18.75" x14ac:dyDescent="0.3">
      <c r="B113" s="223"/>
      <c r="C113" s="224"/>
      <c r="D113" s="224"/>
      <c r="E113" s="224"/>
      <c r="F113" s="390" t="s">
        <v>569</v>
      </c>
      <c r="G113" s="390"/>
      <c r="H113" s="390"/>
      <c r="I113" s="227">
        <f>SUM(I112)</f>
        <v>715</v>
      </c>
      <c r="J113" s="224"/>
      <c r="K113" s="224"/>
      <c r="L113" s="224"/>
      <c r="M113" s="224"/>
      <c r="N113" s="224"/>
      <c r="O113" s="224"/>
    </row>
  </sheetData>
  <mergeCells count="21">
    <mergeCell ref="F113:H113"/>
    <mergeCell ref="B88:C88"/>
    <mergeCell ref="G90:H90"/>
    <mergeCell ref="B91:C91"/>
    <mergeCell ref="G110:H110"/>
    <mergeCell ref="B111:C111"/>
    <mergeCell ref="G53:H53"/>
    <mergeCell ref="B54:C54"/>
    <mergeCell ref="G56:H56"/>
    <mergeCell ref="B57:C57"/>
    <mergeCell ref="G87:H87"/>
    <mergeCell ref="B42:C42"/>
    <mergeCell ref="G46:H46"/>
    <mergeCell ref="B47:C47"/>
    <mergeCell ref="G50:H50"/>
    <mergeCell ref="B51:C51"/>
    <mergeCell ref="B2:C2"/>
    <mergeCell ref="B18:C18"/>
    <mergeCell ref="G33:H33"/>
    <mergeCell ref="B34:C34"/>
    <mergeCell ref="G41:H41"/>
  </mergeCells>
  <pageMargins left="0.45" right="0.45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0"/>
  <sheetViews>
    <sheetView zoomScaleNormal="100" workbookViewId="0">
      <selection activeCell="Q9" sqref="Q9"/>
    </sheetView>
  </sheetViews>
  <sheetFormatPr defaultRowHeight="15" x14ac:dyDescent="0.25"/>
  <cols>
    <col min="1" max="1" width="5.5703125"/>
    <col min="2" max="2" width="20.28515625"/>
    <col min="3" max="10" width="3.7109375"/>
    <col min="11" max="1025" width="8.5703125"/>
  </cols>
  <sheetData>
    <row r="1" spans="2:25" ht="112.5" x14ac:dyDescent="0.25">
      <c r="C1" s="228" t="s">
        <v>360</v>
      </c>
      <c r="D1" s="228" t="s">
        <v>570</v>
      </c>
      <c r="E1" s="228" t="s">
        <v>571</v>
      </c>
      <c r="F1" s="228" t="s">
        <v>572</v>
      </c>
      <c r="G1" s="228" t="s">
        <v>573</v>
      </c>
      <c r="H1" s="228" t="s">
        <v>574</v>
      </c>
      <c r="I1" s="228" t="s">
        <v>575</v>
      </c>
      <c r="J1" s="228" t="s">
        <v>576</v>
      </c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</row>
    <row r="2" spans="2:25" x14ac:dyDescent="0.25">
      <c r="B2" s="229" t="s">
        <v>490</v>
      </c>
      <c r="J2">
        <v>19</v>
      </c>
    </row>
    <row r="3" spans="2:25" x14ac:dyDescent="0.25">
      <c r="B3" s="229" t="s">
        <v>494</v>
      </c>
      <c r="J3">
        <v>2</v>
      </c>
    </row>
    <row r="4" spans="2:25" x14ac:dyDescent="0.25">
      <c r="B4" s="229" t="s">
        <v>509</v>
      </c>
      <c r="C4">
        <v>10</v>
      </c>
      <c r="D4">
        <v>19</v>
      </c>
      <c r="E4">
        <v>19</v>
      </c>
    </row>
    <row r="5" spans="2:25" x14ac:dyDescent="0.25">
      <c r="B5" s="229" t="s">
        <v>577</v>
      </c>
      <c r="C5">
        <v>1</v>
      </c>
      <c r="D5">
        <v>1</v>
      </c>
      <c r="E5">
        <v>1</v>
      </c>
    </row>
    <row r="6" spans="2:25" x14ac:dyDescent="0.25">
      <c r="B6" s="229" t="s">
        <v>578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2</v>
      </c>
    </row>
    <row r="7" spans="2:25" x14ac:dyDescent="0.25">
      <c r="B7" s="229" t="s">
        <v>503</v>
      </c>
      <c r="F7">
        <v>16</v>
      </c>
      <c r="H7">
        <v>33</v>
      </c>
      <c r="I7">
        <v>16</v>
      </c>
    </row>
    <row r="8" spans="2:25" x14ac:dyDescent="0.25">
      <c r="B8" s="229" t="s">
        <v>505</v>
      </c>
      <c r="F8">
        <v>1</v>
      </c>
      <c r="H8">
        <v>1</v>
      </c>
      <c r="I8">
        <v>1</v>
      </c>
    </row>
    <row r="9" spans="2:25" x14ac:dyDescent="0.25">
      <c r="B9" s="229" t="s">
        <v>579</v>
      </c>
      <c r="G9">
        <v>33</v>
      </c>
    </row>
    <row r="10" spans="2:25" x14ac:dyDescent="0.25">
      <c r="B10" s="229" t="s">
        <v>580</v>
      </c>
      <c r="G10">
        <v>1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63"/>
  <sheetViews>
    <sheetView zoomScale="80" zoomScaleNormal="80" workbookViewId="0">
      <selection activeCell="C2" sqref="C2"/>
    </sheetView>
  </sheetViews>
  <sheetFormatPr defaultRowHeight="15" x14ac:dyDescent="0.25"/>
  <cols>
    <col min="1" max="1" width="5.7109375" style="230" customWidth="1"/>
    <col min="2" max="7" width="15.7109375" style="230"/>
    <col min="8" max="8" width="15.7109375" style="243"/>
    <col min="9" max="13" width="15.7109375" style="230"/>
    <col min="14" max="14" width="17.28515625" style="230" customWidth="1"/>
    <col min="15" max="262" width="15.7109375" style="230"/>
    <col min="263" max="263" width="18.140625" style="230"/>
    <col min="264" max="264" width="17.140625" style="230"/>
    <col min="265" max="518" width="15.7109375" style="230"/>
    <col min="519" max="519" width="18.140625" style="230"/>
    <col min="520" max="520" width="17.140625" style="230"/>
    <col min="521" max="774" width="15.7109375" style="230"/>
    <col min="775" max="775" width="18.140625" style="230"/>
    <col min="776" max="776" width="17.140625" style="230"/>
    <col min="777" max="1025" width="15.7109375" style="230"/>
  </cols>
  <sheetData>
    <row r="1" spans="1:1024" ht="25.5" customHeight="1" x14ac:dyDescent="0.25"/>
    <row r="2" spans="1:1024" ht="25.5" customHeight="1" x14ac:dyDescent="0.25">
      <c r="A2"/>
      <c r="B2"/>
      <c r="C2"/>
      <c r="D2"/>
      <c r="E2"/>
      <c r="F2"/>
      <c r="G2"/>
      <c r="H2" s="318"/>
      <c r="I2"/>
      <c r="J2"/>
      <c r="K2"/>
      <c r="L2"/>
      <c r="M2"/>
      <c r="N2" s="231" t="s">
        <v>407</v>
      </c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5.5" customHeight="1" x14ac:dyDescent="0.35">
      <c r="A3"/>
      <c r="B3" s="232">
        <v>42768</v>
      </c>
      <c r="C3"/>
      <c r="D3" s="233"/>
      <c r="E3"/>
      <c r="F3"/>
      <c r="G3" s="234" t="s">
        <v>581</v>
      </c>
      <c r="H3" s="318"/>
      <c r="I3"/>
      <c r="J3"/>
      <c r="K3"/>
      <c r="L3" s="235"/>
      <c r="M3"/>
      <c r="N3" s="236" t="s">
        <v>582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5.5" customHeight="1" x14ac:dyDescent="0.35">
      <c r="A4"/>
      <c r="B4"/>
      <c r="C4"/>
      <c r="D4"/>
      <c r="E4"/>
      <c r="F4"/>
      <c r="G4" s="234" t="s">
        <v>583</v>
      </c>
      <c r="H4" s="318"/>
      <c r="I4"/>
      <c r="J4"/>
      <c r="K4"/>
      <c r="L4"/>
      <c r="M4"/>
      <c r="N4" s="237" t="s">
        <v>584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25.5" customHeight="1" x14ac:dyDescent="0.25">
      <c r="A5"/>
      <c r="B5" s="238"/>
      <c r="C5" s="238"/>
      <c r="D5" s="238"/>
      <c r="E5" s="238"/>
      <c r="F5" s="238"/>
      <c r="G5" s="238"/>
      <c r="H5" s="258"/>
      <c r="I5" s="238"/>
      <c r="J5" s="238"/>
      <c r="K5" s="238"/>
      <c r="L5" s="238"/>
      <c r="M5" s="238"/>
      <c r="N5" s="239" t="s">
        <v>585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25.5" customHeight="1" x14ac:dyDescent="0.25">
      <c r="A6"/>
      <c r="B6" s="240" t="s">
        <v>586</v>
      </c>
      <c r="C6" s="241" t="s">
        <v>587</v>
      </c>
      <c r="D6" s="240" t="s">
        <v>588</v>
      </c>
      <c r="E6" s="241" t="s">
        <v>589</v>
      </c>
      <c r="F6" s="241" t="s">
        <v>590</v>
      </c>
      <c r="G6" s="241" t="s">
        <v>591</v>
      </c>
      <c r="H6" s="366" t="s">
        <v>592</v>
      </c>
      <c r="I6" s="241" t="s">
        <v>593</v>
      </c>
      <c r="J6" s="241" t="s">
        <v>594</v>
      </c>
      <c r="K6" s="241" t="s">
        <v>595</v>
      </c>
      <c r="L6" s="241" t="s">
        <v>596</v>
      </c>
      <c r="M6" s="241" t="s">
        <v>597</v>
      </c>
      <c r="N6" s="242" t="s">
        <v>598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s="243" customFormat="1" ht="25.5" customHeight="1" x14ac:dyDescent="0.25">
      <c r="B7" s="244" t="s">
        <v>408</v>
      </c>
      <c r="C7" s="244" t="s">
        <v>410</v>
      </c>
      <c r="D7" s="244" t="s">
        <v>599</v>
      </c>
      <c r="E7" s="244" t="s">
        <v>427</v>
      </c>
      <c r="F7" s="244" t="s">
        <v>427</v>
      </c>
      <c r="G7" s="244" t="s">
        <v>432</v>
      </c>
      <c r="H7" s="244" t="s">
        <v>418</v>
      </c>
      <c r="I7" s="244" t="s">
        <v>418</v>
      </c>
      <c r="J7" s="244" t="s">
        <v>418</v>
      </c>
      <c r="K7" s="244" t="s">
        <v>432</v>
      </c>
      <c r="L7" s="244" t="s">
        <v>413</v>
      </c>
      <c r="M7" s="244" t="s">
        <v>411</v>
      </c>
      <c r="N7" s="245" t="s">
        <v>600</v>
      </c>
    </row>
    <row r="8" spans="1:1024" ht="25.5" customHeight="1" x14ac:dyDescent="0.25">
      <c r="A8"/>
      <c r="B8" s="246"/>
      <c r="C8" s="244"/>
      <c r="D8" s="247" t="s">
        <v>601</v>
      </c>
      <c r="E8" s="374" t="s">
        <v>272</v>
      </c>
      <c r="F8" s="248" t="s">
        <v>602</v>
      </c>
      <c r="G8" s="249"/>
      <c r="H8" s="248" t="s">
        <v>603</v>
      </c>
      <c r="I8" s="248" t="s">
        <v>610</v>
      </c>
      <c r="J8" s="375" t="s">
        <v>605</v>
      </c>
      <c r="K8" s="249"/>
      <c r="L8" s="250"/>
      <c r="M8" s="250"/>
      <c r="N8" s="251" t="s">
        <v>606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25.5" customHeight="1" x14ac:dyDescent="0.25">
      <c r="A9"/>
      <c r="B9" s="246"/>
      <c r="C9" s="244"/>
      <c r="D9" s="247" t="s">
        <v>607</v>
      </c>
      <c r="E9" s="248"/>
      <c r="F9" s="248" t="s">
        <v>608</v>
      </c>
      <c r="G9" s="249"/>
      <c r="H9" s="248" t="s">
        <v>609</v>
      </c>
      <c r="I9" s="248" t="s">
        <v>604</v>
      </c>
      <c r="J9" s="248" t="s">
        <v>611</v>
      </c>
      <c r="K9" s="249"/>
      <c r="L9" s="250"/>
      <c r="M9" s="250"/>
      <c r="N9" s="252" t="s">
        <v>612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25.5" customHeight="1" x14ac:dyDescent="0.25">
      <c r="A10"/>
      <c r="B10" s="246"/>
      <c r="C10" s="244"/>
      <c r="D10" s="247" t="s">
        <v>613</v>
      </c>
      <c r="E10" s="248"/>
      <c r="F10" s="248" t="s">
        <v>618</v>
      </c>
      <c r="G10" s="249"/>
      <c r="H10" s="248" t="s">
        <v>233</v>
      </c>
      <c r="I10" s="248" t="s">
        <v>619</v>
      </c>
      <c r="J10" s="248" t="s">
        <v>616</v>
      </c>
      <c r="K10" s="249"/>
      <c r="L10" s="250"/>
      <c r="M10" s="25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5.5" customHeight="1" x14ac:dyDescent="0.25">
      <c r="A11"/>
      <c r="B11" s="246"/>
      <c r="C11" s="244"/>
      <c r="D11" s="247" t="s">
        <v>617</v>
      </c>
      <c r="E11" s="248"/>
      <c r="F11" s="248" t="s">
        <v>614</v>
      </c>
      <c r="G11" s="249"/>
      <c r="H11" s="248" t="s">
        <v>630</v>
      </c>
      <c r="I11" s="248" t="s">
        <v>615</v>
      </c>
      <c r="J11" s="374"/>
      <c r="K11" s="249"/>
      <c r="L11" s="250"/>
      <c r="M11" s="250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25.5" customHeight="1" x14ac:dyDescent="0.25">
      <c r="A12"/>
      <c r="B12" s="246"/>
      <c r="C12" s="244"/>
      <c r="D12" s="247" t="s">
        <v>620</v>
      </c>
      <c r="E12" s="248"/>
      <c r="F12" s="248" t="s">
        <v>624</v>
      </c>
      <c r="G12" s="249"/>
      <c r="H12" s="248" t="s">
        <v>622</v>
      </c>
      <c r="I12" s="248"/>
      <c r="J12" s="253" t="s">
        <v>1430</v>
      </c>
      <c r="K12" s="249"/>
      <c r="L12" s="250"/>
      <c r="M12" s="250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5.5" customHeight="1" x14ac:dyDescent="0.25">
      <c r="A13"/>
      <c r="B13" s="246"/>
      <c r="C13" s="244"/>
      <c r="D13" s="247" t="s">
        <v>623</v>
      </c>
      <c r="E13" s="248"/>
      <c r="F13" s="248" t="s">
        <v>621</v>
      </c>
      <c r="G13" s="249"/>
      <c r="H13" s="248" t="s">
        <v>625</v>
      </c>
      <c r="I13" s="248"/>
      <c r="J13" s="253" t="s">
        <v>1431</v>
      </c>
      <c r="K13" s="249"/>
      <c r="L13" s="250"/>
      <c r="M13" s="250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25.5" customHeight="1" x14ac:dyDescent="0.25">
      <c r="A14"/>
      <c r="B14" s="246"/>
      <c r="C14" s="244"/>
      <c r="D14" s="247" t="s">
        <v>626</v>
      </c>
      <c r="E14" s="248"/>
      <c r="F14" s="375" t="s">
        <v>627</v>
      </c>
      <c r="G14" s="249"/>
      <c r="H14" s="248" t="s">
        <v>628</v>
      </c>
      <c r="I14" s="248"/>
      <c r="J14" s="253" t="s">
        <v>1436</v>
      </c>
      <c r="K14" s="249"/>
      <c r="L14" s="250"/>
      <c r="M14" s="250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25.5" customHeight="1" x14ac:dyDescent="0.25">
      <c r="A15"/>
      <c r="B15" s="246"/>
      <c r="C15" s="244"/>
      <c r="D15" s="247" t="s">
        <v>629</v>
      </c>
      <c r="E15" s="248"/>
      <c r="F15" s="248"/>
      <c r="G15" s="249"/>
      <c r="H15" s="248" t="s">
        <v>630</v>
      </c>
      <c r="I15" s="248"/>
      <c r="J15" s="248"/>
      <c r="K15" s="249"/>
      <c r="L15" s="250"/>
      <c r="M15" s="250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25.5" customHeight="1" x14ac:dyDescent="0.25">
      <c r="A16"/>
      <c r="B16" s="246"/>
      <c r="C16" s="244"/>
      <c r="D16" s="247" t="s">
        <v>631</v>
      </c>
      <c r="E16" s="248"/>
      <c r="F16" s="248"/>
      <c r="G16" s="249"/>
      <c r="H16" s="248" t="s">
        <v>630</v>
      </c>
      <c r="I16" s="248"/>
      <c r="J16" s="248"/>
      <c r="K16" s="249"/>
      <c r="L16" s="250"/>
      <c r="M16" s="250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5.5" customHeight="1" x14ac:dyDescent="0.25">
      <c r="A17"/>
      <c r="B17" s="246"/>
      <c r="C17" s="244"/>
      <c r="D17" s="247" t="s">
        <v>632</v>
      </c>
      <c r="E17" s="248"/>
      <c r="F17" s="248"/>
      <c r="G17" s="249"/>
      <c r="H17" s="248"/>
      <c r="I17" s="248"/>
      <c r="J17" s="248"/>
      <c r="K17" s="249"/>
      <c r="L17" s="250"/>
      <c r="M17" s="250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25.5" customHeight="1" x14ac:dyDescent="0.25">
      <c r="A18"/>
      <c r="B18" s="246"/>
      <c r="C18" s="244"/>
      <c r="D18" s="247" t="s">
        <v>633</v>
      </c>
      <c r="E18" s="248"/>
      <c r="F18" s="248"/>
      <c r="G18" s="249"/>
      <c r="H18" s="248"/>
      <c r="I18" s="248" t="s">
        <v>634</v>
      </c>
      <c r="J18" s="248"/>
      <c r="K18" s="249"/>
      <c r="L18" s="250"/>
      <c r="M18" s="250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25.5" customHeight="1" x14ac:dyDescent="0.25">
      <c r="A19"/>
      <c r="B19" s="246"/>
      <c r="C19" s="244"/>
      <c r="D19" s="247" t="s">
        <v>635</v>
      </c>
      <c r="E19" s="248"/>
      <c r="F19" s="248"/>
      <c r="G19" s="249"/>
      <c r="H19" s="248"/>
      <c r="I19" s="248" t="s">
        <v>636</v>
      </c>
      <c r="J19" s="248"/>
      <c r="K19" s="249"/>
      <c r="L19" s="250"/>
      <c r="M19" s="250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25.5" customHeight="1" x14ac:dyDescent="0.25">
      <c r="A20"/>
      <c r="B20" s="246"/>
      <c r="C20" s="244"/>
      <c r="D20" s="247" t="s">
        <v>637</v>
      </c>
      <c r="E20" s="248"/>
      <c r="F20" s="248"/>
      <c r="G20" s="249"/>
      <c r="H20" s="248"/>
      <c r="I20" s="254" t="s">
        <v>638</v>
      </c>
      <c r="J20" s="248"/>
      <c r="K20" s="249"/>
      <c r="L20" s="250"/>
      <c r="M20" s="25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25.5" customHeight="1" x14ac:dyDescent="0.25">
      <c r="A21"/>
      <c r="B21" s="246"/>
      <c r="C21" s="244"/>
      <c r="D21" s="247" t="s">
        <v>639</v>
      </c>
      <c r="E21" s="248"/>
      <c r="F21" s="248"/>
      <c r="G21" s="249"/>
      <c r="H21" s="248"/>
      <c r="I21" s="254" t="s">
        <v>640</v>
      </c>
      <c r="J21" s="248"/>
      <c r="K21" s="249"/>
      <c r="L21" s="250"/>
      <c r="M21" s="250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25.5" customHeight="1" x14ac:dyDescent="0.25">
      <c r="A22"/>
      <c r="B22" s="246"/>
      <c r="C22" s="244"/>
      <c r="D22" s="247" t="s">
        <v>641</v>
      </c>
      <c r="E22" s="248"/>
      <c r="F22" s="248"/>
      <c r="G22" s="249"/>
      <c r="H22" s="248"/>
      <c r="I22" s="254" t="s">
        <v>642</v>
      </c>
      <c r="J22" s="248"/>
      <c r="K22" s="249"/>
      <c r="L22" s="250"/>
      <c r="M22" s="250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25.5" customHeight="1" x14ac:dyDescent="0.25">
      <c r="A23"/>
      <c r="B23" s="246"/>
      <c r="C23" s="244"/>
      <c r="D23" s="247" t="s">
        <v>643</v>
      </c>
      <c r="E23" s="248"/>
      <c r="F23" s="248"/>
      <c r="G23" s="249"/>
      <c r="H23" s="248"/>
      <c r="I23" s="254" t="s">
        <v>644</v>
      </c>
      <c r="J23" s="248"/>
      <c r="K23" s="249"/>
      <c r="L23" s="250"/>
      <c r="M23" s="250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25.5" customHeight="1" x14ac:dyDescent="0.25">
      <c r="B24" s="255"/>
      <c r="C24" s="256"/>
      <c r="D24" s="255"/>
      <c r="E24" s="257" t="s">
        <v>645</v>
      </c>
      <c r="F24" s="257" t="s">
        <v>646</v>
      </c>
      <c r="G24" s="248"/>
      <c r="H24" s="257" t="s">
        <v>647</v>
      </c>
      <c r="I24" s="257" t="s">
        <v>648</v>
      </c>
      <c r="J24" s="257" t="s">
        <v>649</v>
      </c>
      <c r="K24" s="248"/>
      <c r="L24" s="256"/>
      <c r="M24" s="256"/>
    </row>
    <row r="25" spans="1:1024" ht="25.5" customHeight="1" x14ac:dyDescent="0.25">
      <c r="A25"/>
      <c r="B25"/>
      <c r="C25"/>
      <c r="D25"/>
      <c r="E25"/>
      <c r="F25"/>
      <c r="G25"/>
      <c r="H25" s="318"/>
      <c r="I25"/>
      <c r="J25"/>
      <c r="K25"/>
      <c r="L25"/>
      <c r="M25"/>
      <c r="N25" s="231" t="s">
        <v>407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25.5" customHeight="1" x14ac:dyDescent="0.35">
      <c r="A26"/>
      <c r="B26" s="232">
        <v>42760</v>
      </c>
      <c r="C26"/>
      <c r="D26" s="233"/>
      <c r="E26"/>
      <c r="F26"/>
      <c r="G26" s="234" t="s">
        <v>581</v>
      </c>
      <c r="H26" s="318"/>
      <c r="I26"/>
      <c r="J26"/>
      <c r="K26"/>
      <c r="L26" s="235"/>
      <c r="M26"/>
      <c r="N26" s="236" t="s">
        <v>582</v>
      </c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25.5" customHeight="1" x14ac:dyDescent="0.35">
      <c r="A27"/>
      <c r="B27"/>
      <c r="C27"/>
      <c r="D27"/>
      <c r="E27"/>
      <c r="F27"/>
      <c r="G27" s="234" t="s">
        <v>650</v>
      </c>
      <c r="H27" s="318"/>
      <c r="I27"/>
      <c r="J27"/>
      <c r="K27"/>
      <c r="L27"/>
      <c r="M27"/>
      <c r="N27" s="237" t="s">
        <v>584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ht="25.5" customHeight="1" x14ac:dyDescent="0.25">
      <c r="A28"/>
      <c r="B28" s="238"/>
      <c r="C28" s="238"/>
      <c r="D28" s="238"/>
      <c r="E28" s="238"/>
      <c r="F28" s="238"/>
      <c r="G28" s="238"/>
      <c r="H28" s="258"/>
      <c r="I28" s="238"/>
      <c r="J28" s="238"/>
      <c r="K28" s="238"/>
      <c r="L28" s="238"/>
      <c r="M28" s="238"/>
      <c r="N28" s="239" t="s">
        <v>585</v>
      </c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ht="25.5" customHeight="1" x14ac:dyDescent="0.25">
      <c r="A29"/>
      <c r="B29" s="240" t="s">
        <v>651</v>
      </c>
      <c r="C29" s="240" t="s">
        <v>588</v>
      </c>
      <c r="D29" s="241" t="s">
        <v>587</v>
      </c>
      <c r="E29" s="241" t="s">
        <v>589</v>
      </c>
      <c r="F29" s="241" t="s">
        <v>590</v>
      </c>
      <c r="G29" s="241" t="s">
        <v>591</v>
      </c>
      <c r="H29" s="366" t="s">
        <v>592</v>
      </c>
      <c r="I29" s="241" t="s">
        <v>593</v>
      </c>
      <c r="J29" s="241" t="s">
        <v>594</v>
      </c>
      <c r="K29" s="241" t="s">
        <v>595</v>
      </c>
      <c r="L29" s="241" t="s">
        <v>596</v>
      </c>
      <c r="M29" s="241" t="s">
        <v>597</v>
      </c>
      <c r="N29" s="242" t="s">
        <v>598</v>
      </c>
      <c r="O29" s="238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s="243" customFormat="1" ht="25.5" customHeight="1" x14ac:dyDescent="0.25">
      <c r="B30" s="244" t="s">
        <v>408</v>
      </c>
      <c r="C30" s="244" t="s">
        <v>599</v>
      </c>
      <c r="D30" s="244" t="s">
        <v>416</v>
      </c>
      <c r="E30" s="244" t="s">
        <v>416</v>
      </c>
      <c r="F30" s="244" t="s">
        <v>416</v>
      </c>
      <c r="G30" s="244" t="s">
        <v>432</v>
      </c>
      <c r="H30" s="244" t="s">
        <v>420</v>
      </c>
      <c r="I30" s="244" t="s">
        <v>423</v>
      </c>
      <c r="J30" s="244" t="s">
        <v>423</v>
      </c>
      <c r="K30" s="244" t="s">
        <v>425</v>
      </c>
      <c r="L30" s="244" t="s">
        <v>432</v>
      </c>
      <c r="M30" s="244" t="s">
        <v>652</v>
      </c>
      <c r="N30" s="245" t="s">
        <v>600</v>
      </c>
      <c r="O30" s="258"/>
    </row>
    <row r="31" spans="1:1024" ht="25.5" customHeight="1" x14ac:dyDescent="0.25">
      <c r="B31" s="246"/>
      <c r="C31" s="247" t="s">
        <v>601</v>
      </c>
      <c r="D31" s="248" t="s">
        <v>653</v>
      </c>
      <c r="E31" s="248" t="s">
        <v>654</v>
      </c>
      <c r="F31" s="248" t="s">
        <v>655</v>
      </c>
      <c r="G31" s="249"/>
      <c r="H31" s="259" t="s">
        <v>656</v>
      </c>
      <c r="I31" s="248" t="s">
        <v>657</v>
      </c>
      <c r="J31" s="248" t="s">
        <v>658</v>
      </c>
      <c r="K31" s="248" t="s">
        <v>659</v>
      </c>
      <c r="L31" s="249"/>
      <c r="M31" s="250"/>
      <c r="N31" s="251" t="s">
        <v>606</v>
      </c>
      <c r="O31" s="258"/>
    </row>
    <row r="32" spans="1:1024" ht="25.5" customHeight="1" x14ac:dyDescent="0.25">
      <c r="B32" s="246"/>
      <c r="C32" s="247" t="s">
        <v>607</v>
      </c>
      <c r="D32" s="248" t="s">
        <v>660</v>
      </c>
      <c r="E32" s="248"/>
      <c r="F32" s="248" t="s">
        <v>661</v>
      </c>
      <c r="G32" s="249"/>
      <c r="H32" s="259" t="s">
        <v>662</v>
      </c>
      <c r="I32" s="248" t="s">
        <v>663</v>
      </c>
      <c r="J32" s="248" t="s">
        <v>664</v>
      </c>
      <c r="K32" s="248" t="s">
        <v>665</v>
      </c>
      <c r="L32" s="249"/>
      <c r="M32" s="250"/>
      <c r="N32" s="252" t="s">
        <v>612</v>
      </c>
      <c r="O32" s="258"/>
    </row>
    <row r="33" spans="2:15" ht="25.5" customHeight="1" x14ac:dyDescent="0.25">
      <c r="B33" s="246"/>
      <c r="C33" s="247" t="s">
        <v>613</v>
      </c>
      <c r="D33" s="248" t="s">
        <v>666</v>
      </c>
      <c r="E33" s="248"/>
      <c r="F33" s="248" t="s">
        <v>667</v>
      </c>
      <c r="G33" s="249"/>
      <c r="H33" s="248" t="s">
        <v>668</v>
      </c>
      <c r="I33" s="248" t="s">
        <v>669</v>
      </c>
      <c r="J33" s="248" t="s">
        <v>670</v>
      </c>
      <c r="K33" s="248" t="s">
        <v>671</v>
      </c>
      <c r="L33" s="249"/>
      <c r="M33" s="250"/>
      <c r="O33" s="258"/>
    </row>
    <row r="34" spans="2:15" ht="25.5" customHeight="1" x14ac:dyDescent="0.25">
      <c r="B34" s="246"/>
      <c r="C34" s="247" t="s">
        <v>617</v>
      </c>
      <c r="D34" s="248" t="s">
        <v>672</v>
      </c>
      <c r="E34" s="248"/>
      <c r="F34" s="248"/>
      <c r="G34" s="249"/>
      <c r="H34" s="248" t="s">
        <v>673</v>
      </c>
      <c r="I34" s="248" t="s">
        <v>674</v>
      </c>
      <c r="J34" s="248" t="s">
        <v>675</v>
      </c>
      <c r="K34" s="248" t="s">
        <v>676</v>
      </c>
      <c r="L34" s="249"/>
      <c r="M34" s="250"/>
      <c r="O34" s="258"/>
    </row>
    <row r="35" spans="2:15" ht="25.5" customHeight="1" x14ac:dyDescent="0.25">
      <c r="B35" s="246"/>
      <c r="C35" s="247" t="s">
        <v>620</v>
      </c>
      <c r="D35" s="248" t="s">
        <v>677</v>
      </c>
      <c r="E35" s="248"/>
      <c r="F35" s="248"/>
      <c r="G35" s="249"/>
      <c r="H35" s="248" t="s">
        <v>678</v>
      </c>
      <c r="I35" s="248" t="s">
        <v>679</v>
      </c>
      <c r="J35" s="248" t="s">
        <v>680</v>
      </c>
      <c r="K35" s="248" t="s">
        <v>681</v>
      </c>
      <c r="L35" s="249"/>
      <c r="M35" s="250"/>
      <c r="O35" s="258"/>
    </row>
    <row r="36" spans="2:15" ht="25.5" customHeight="1" x14ac:dyDescent="0.25">
      <c r="B36" s="246"/>
      <c r="C36" s="247" t="s">
        <v>623</v>
      </c>
      <c r="D36" s="248" t="s">
        <v>682</v>
      </c>
      <c r="E36" s="248"/>
      <c r="F36" s="248"/>
      <c r="G36" s="249"/>
      <c r="H36" s="133" t="s">
        <v>683</v>
      </c>
      <c r="I36" s="248" t="s">
        <v>684</v>
      </c>
      <c r="J36" s="248" t="s">
        <v>685</v>
      </c>
      <c r="K36" s="248"/>
      <c r="L36" s="249"/>
      <c r="M36" s="250"/>
      <c r="O36" s="258"/>
    </row>
    <row r="37" spans="2:15" ht="25.5" customHeight="1" x14ac:dyDescent="0.25">
      <c r="B37" s="246"/>
      <c r="C37" s="247" t="s">
        <v>626</v>
      </c>
      <c r="D37" s="248" t="s">
        <v>686</v>
      </c>
      <c r="E37" s="248"/>
      <c r="F37" s="248"/>
      <c r="G37" s="249"/>
      <c r="H37" s="253" t="s">
        <v>1435</v>
      </c>
      <c r="I37" s="248" t="s">
        <v>687</v>
      </c>
      <c r="J37" s="248" t="s">
        <v>688</v>
      </c>
      <c r="K37" s="248" t="s">
        <v>689</v>
      </c>
      <c r="L37" s="249"/>
      <c r="M37" s="250"/>
      <c r="O37" s="258"/>
    </row>
    <row r="38" spans="2:15" ht="25.5" customHeight="1" x14ac:dyDescent="0.25">
      <c r="B38" s="246"/>
      <c r="C38" s="247" t="s">
        <v>629</v>
      </c>
      <c r="D38" s="248" t="s">
        <v>690</v>
      </c>
      <c r="E38" s="248"/>
      <c r="F38" s="248"/>
      <c r="G38" s="249"/>
      <c r="H38" s="248"/>
      <c r="I38" s="248" t="s">
        <v>691</v>
      </c>
      <c r="J38" s="248" t="s">
        <v>692</v>
      </c>
      <c r="K38" s="248" t="s">
        <v>693</v>
      </c>
      <c r="L38" s="249"/>
      <c r="M38" s="250"/>
      <c r="O38" s="258"/>
    </row>
    <row r="39" spans="2:15" ht="25.5" customHeight="1" x14ac:dyDescent="0.25">
      <c r="B39" s="246"/>
      <c r="C39" s="247" t="s">
        <v>631</v>
      </c>
      <c r="D39" s="248" t="s">
        <v>1409</v>
      </c>
      <c r="E39" s="248"/>
      <c r="F39" s="248"/>
      <c r="G39" s="249"/>
      <c r="H39" s="248"/>
      <c r="I39" s="248"/>
      <c r="J39" s="248"/>
      <c r="K39" s="248" t="s">
        <v>694</v>
      </c>
      <c r="L39" s="249"/>
      <c r="M39" s="250"/>
      <c r="O39" s="258"/>
    </row>
    <row r="40" spans="2:15" ht="25.5" customHeight="1" x14ac:dyDescent="0.25">
      <c r="B40" s="246"/>
      <c r="C40" s="247" t="s">
        <v>632</v>
      </c>
      <c r="D40" s="248" t="s">
        <v>1410</v>
      </c>
      <c r="E40" s="248"/>
      <c r="F40" s="248"/>
      <c r="G40" s="249"/>
      <c r="H40" s="248"/>
      <c r="I40" s="248"/>
      <c r="J40" s="248"/>
      <c r="K40" s="260"/>
      <c r="L40" s="249"/>
      <c r="M40" s="250"/>
      <c r="O40" s="258"/>
    </row>
    <row r="41" spans="2:15" ht="25.5" customHeight="1" x14ac:dyDescent="0.25">
      <c r="B41" s="246"/>
      <c r="C41" s="247" t="s">
        <v>633</v>
      </c>
      <c r="D41" s="248" t="s">
        <v>1411</v>
      </c>
      <c r="E41" s="248" t="s">
        <v>695</v>
      </c>
      <c r="F41" s="248"/>
      <c r="G41" s="249"/>
      <c r="H41" s="248"/>
      <c r="I41" s="248"/>
      <c r="J41" s="248"/>
      <c r="K41" s="248" t="s">
        <v>696</v>
      </c>
      <c r="L41" s="249"/>
      <c r="M41" s="250"/>
      <c r="O41" s="258"/>
    </row>
    <row r="42" spans="2:15" ht="25.5" customHeight="1" x14ac:dyDescent="0.25">
      <c r="B42" s="246"/>
      <c r="C42" s="247" t="s">
        <v>635</v>
      </c>
      <c r="D42" s="248" t="s">
        <v>1412</v>
      </c>
      <c r="E42" s="248" t="s">
        <v>689</v>
      </c>
      <c r="F42" s="248"/>
      <c r="G42" s="249"/>
      <c r="H42" s="248"/>
      <c r="I42" s="261" t="s">
        <v>697</v>
      </c>
      <c r="J42" s="248"/>
      <c r="K42" s="248" t="s">
        <v>698</v>
      </c>
      <c r="L42" s="249"/>
      <c r="M42" s="250"/>
      <c r="O42" s="258"/>
    </row>
    <row r="43" spans="2:15" ht="25.5" customHeight="1" x14ac:dyDescent="0.25">
      <c r="B43" s="246"/>
      <c r="C43" s="247" t="s">
        <v>637</v>
      </c>
      <c r="D43" s="248"/>
      <c r="E43" s="248" t="s">
        <v>699</v>
      </c>
      <c r="F43" s="248"/>
      <c r="G43" s="249"/>
      <c r="H43" s="248"/>
      <c r="I43" s="261" t="s">
        <v>700</v>
      </c>
      <c r="J43" s="248"/>
      <c r="K43" s="248" t="s">
        <v>701</v>
      </c>
      <c r="L43" s="249"/>
      <c r="M43" s="250"/>
      <c r="O43" s="258"/>
    </row>
    <row r="44" spans="2:15" ht="25.5" customHeight="1" x14ac:dyDescent="0.25">
      <c r="B44" s="246"/>
      <c r="C44" s="247" t="s">
        <v>639</v>
      </c>
      <c r="D44" s="248"/>
      <c r="E44" s="248" t="s">
        <v>702</v>
      </c>
      <c r="F44" s="248"/>
      <c r="G44" s="249"/>
      <c r="H44" s="248"/>
      <c r="I44" s="261" t="s">
        <v>703</v>
      </c>
      <c r="J44" s="248"/>
      <c r="K44" s="248" t="s">
        <v>704</v>
      </c>
      <c r="L44" s="249"/>
      <c r="M44" s="250"/>
      <c r="O44" s="258"/>
    </row>
    <row r="45" spans="2:15" ht="25.5" customHeight="1" x14ac:dyDescent="0.25">
      <c r="B45" s="246"/>
      <c r="C45" s="247" t="s">
        <v>641</v>
      </c>
      <c r="D45" s="248" t="s">
        <v>1422</v>
      </c>
      <c r="E45" s="248" t="s">
        <v>705</v>
      </c>
      <c r="F45" s="248"/>
      <c r="G45" s="249"/>
      <c r="H45" s="248"/>
      <c r="I45" s="261" t="s">
        <v>706</v>
      </c>
      <c r="J45" s="248"/>
      <c r="K45" s="248" t="s">
        <v>707</v>
      </c>
      <c r="L45" s="249"/>
      <c r="M45" s="250"/>
      <c r="O45" s="258"/>
    </row>
    <row r="46" spans="2:15" ht="25.5" customHeight="1" x14ac:dyDescent="0.25">
      <c r="B46" s="246"/>
      <c r="C46" s="247" t="s">
        <v>643</v>
      </c>
      <c r="D46" s="248" t="s">
        <v>1423</v>
      </c>
      <c r="E46" s="248" t="s">
        <v>708</v>
      </c>
      <c r="F46" s="259" t="s">
        <v>709</v>
      </c>
      <c r="G46" s="249"/>
      <c r="H46" s="248"/>
      <c r="I46" s="261" t="s">
        <v>710</v>
      </c>
      <c r="J46" s="248"/>
      <c r="K46" s="248" t="s">
        <v>711</v>
      </c>
      <c r="L46" s="249"/>
      <c r="M46" s="250"/>
      <c r="O46" s="258"/>
    </row>
    <row r="47" spans="2:15" ht="25.5" customHeight="1" x14ac:dyDescent="0.25">
      <c r="B47" s="246"/>
      <c r="C47" s="247" t="s">
        <v>712</v>
      </c>
      <c r="D47" s="262"/>
      <c r="E47" s="262"/>
      <c r="F47" s="262"/>
      <c r="G47" s="249"/>
      <c r="H47" s="248"/>
      <c r="I47" s="248" t="s">
        <v>713</v>
      </c>
      <c r="J47" s="248" t="s">
        <v>714</v>
      </c>
      <c r="K47" s="262"/>
      <c r="L47" s="249"/>
      <c r="M47" s="250"/>
      <c r="O47" s="258"/>
    </row>
    <row r="48" spans="2:15" ht="25.5" customHeight="1" x14ac:dyDescent="0.25">
      <c r="B48" s="246"/>
      <c r="C48" s="247" t="s">
        <v>715</v>
      </c>
      <c r="D48" s="262"/>
      <c r="E48" s="262"/>
      <c r="F48" s="262"/>
      <c r="G48" s="249"/>
      <c r="H48" s="248"/>
      <c r="I48" s="248" t="s">
        <v>716</v>
      </c>
      <c r="J48" s="248" t="s">
        <v>717</v>
      </c>
      <c r="K48" s="262"/>
      <c r="L48" s="249"/>
      <c r="M48" s="250"/>
      <c r="O48" s="258"/>
    </row>
    <row r="49" spans="2:19" ht="25.5" customHeight="1" x14ac:dyDescent="0.25">
      <c r="B49" s="246"/>
      <c r="C49" s="247" t="s">
        <v>718</v>
      </c>
      <c r="D49" s="262"/>
      <c r="E49" s="262"/>
      <c r="F49" s="262"/>
      <c r="G49" s="249"/>
      <c r="H49" s="248"/>
      <c r="I49" s="248" t="s">
        <v>719</v>
      </c>
      <c r="J49" s="248" t="s">
        <v>720</v>
      </c>
      <c r="K49" s="262"/>
      <c r="L49" s="249"/>
      <c r="M49" s="250"/>
      <c r="O49" s="258"/>
      <c r="S49" s="230">
        <v>0</v>
      </c>
    </row>
    <row r="50" spans="2:19" ht="25.5" customHeight="1" x14ac:dyDescent="0.25">
      <c r="B50" s="246"/>
      <c r="C50" s="247" t="s">
        <v>721</v>
      </c>
      <c r="D50" s="262"/>
      <c r="E50" s="262"/>
      <c r="F50" s="262"/>
      <c r="G50" s="249"/>
      <c r="H50" s="248"/>
      <c r="I50" s="248" t="s">
        <v>722</v>
      </c>
      <c r="J50" s="248" t="s">
        <v>723</v>
      </c>
      <c r="K50" s="262"/>
      <c r="L50" s="249"/>
      <c r="M50" s="250"/>
      <c r="O50" s="258"/>
    </row>
    <row r="51" spans="2:19" ht="25.5" customHeight="1" x14ac:dyDescent="0.25">
      <c r="B51" s="246"/>
      <c r="C51" s="247" t="s">
        <v>724</v>
      </c>
      <c r="D51" s="262"/>
      <c r="E51" s="262"/>
      <c r="F51" s="262"/>
      <c r="G51" s="249"/>
      <c r="H51" s="248"/>
      <c r="I51" s="248" t="s">
        <v>725</v>
      </c>
      <c r="J51" s="248" t="s">
        <v>726</v>
      </c>
      <c r="K51" s="262"/>
      <c r="L51" s="249"/>
      <c r="M51" s="250"/>
      <c r="O51" s="258"/>
    </row>
    <row r="52" spans="2:19" ht="25.5" customHeight="1" x14ac:dyDescent="0.25">
      <c r="B52" s="246"/>
      <c r="C52" s="247" t="s">
        <v>727</v>
      </c>
      <c r="D52" s="262"/>
      <c r="E52" s="262"/>
      <c r="F52" s="262"/>
      <c r="G52" s="249"/>
      <c r="H52" s="248"/>
      <c r="I52" s="248" t="s">
        <v>728</v>
      </c>
      <c r="J52" s="248" t="s">
        <v>729</v>
      </c>
      <c r="K52" s="262"/>
      <c r="L52" s="249"/>
      <c r="M52" s="250"/>
      <c r="O52" s="258"/>
    </row>
    <row r="53" spans="2:19" ht="25.5" customHeight="1" x14ac:dyDescent="0.25">
      <c r="B53" s="246"/>
      <c r="C53" s="247" t="s">
        <v>730</v>
      </c>
      <c r="D53" s="262"/>
      <c r="E53" s="262"/>
      <c r="F53" s="262"/>
      <c r="G53" s="249"/>
      <c r="H53" s="248"/>
      <c r="I53" s="248" t="s">
        <v>731</v>
      </c>
      <c r="J53" s="248" t="s">
        <v>732</v>
      </c>
      <c r="K53" s="262"/>
      <c r="L53" s="249"/>
      <c r="M53" s="250"/>
      <c r="O53" s="258"/>
    </row>
    <row r="54" spans="2:19" ht="25.5" customHeight="1" x14ac:dyDescent="0.25">
      <c r="B54" s="246"/>
      <c r="C54" s="247" t="s">
        <v>733</v>
      </c>
      <c r="D54" s="262"/>
      <c r="E54" s="262"/>
      <c r="F54" s="262"/>
      <c r="G54" s="249"/>
      <c r="H54" s="248"/>
      <c r="I54" s="248" t="s">
        <v>734</v>
      </c>
      <c r="J54" s="248" t="s">
        <v>735</v>
      </c>
      <c r="K54" s="262"/>
      <c r="L54" s="249"/>
      <c r="M54" s="250"/>
      <c r="O54" s="258"/>
    </row>
    <row r="55" spans="2:19" ht="25.5" customHeight="1" x14ac:dyDescent="0.25">
      <c r="B55" s="246"/>
      <c r="C55" s="247" t="s">
        <v>736</v>
      </c>
      <c r="D55" s="262"/>
      <c r="E55" s="262"/>
      <c r="F55" s="262"/>
      <c r="G55" s="249"/>
      <c r="H55" s="248"/>
      <c r="I55" s="248"/>
      <c r="J55" s="248"/>
      <c r="K55" s="262"/>
      <c r="L55" s="249"/>
      <c r="M55" s="250"/>
      <c r="O55" s="258"/>
    </row>
    <row r="56" spans="2:19" ht="25.5" customHeight="1" x14ac:dyDescent="0.25">
      <c r="B56" s="246"/>
      <c r="C56" s="247" t="s">
        <v>737</v>
      </c>
      <c r="D56" s="262"/>
      <c r="E56" s="262"/>
      <c r="F56" s="262"/>
      <c r="G56" s="249"/>
      <c r="H56" s="248"/>
      <c r="I56" s="248"/>
      <c r="J56" s="248"/>
      <c r="K56" s="262"/>
      <c r="L56" s="249"/>
      <c r="M56" s="250"/>
      <c r="O56" s="258"/>
    </row>
    <row r="57" spans="2:19" ht="25.5" customHeight="1" x14ac:dyDescent="0.25">
      <c r="B57" s="246"/>
      <c r="C57" s="247" t="s">
        <v>738</v>
      </c>
      <c r="D57" s="262"/>
      <c r="E57" s="262"/>
      <c r="F57" s="262"/>
      <c r="G57" s="249"/>
      <c r="H57" s="248"/>
      <c r="I57" s="248"/>
      <c r="J57" s="248"/>
      <c r="K57" s="262"/>
      <c r="L57" s="249"/>
      <c r="M57" s="250"/>
      <c r="O57" s="258"/>
    </row>
    <row r="58" spans="2:19" ht="25.5" customHeight="1" x14ac:dyDescent="0.25">
      <c r="B58" s="246"/>
      <c r="C58" s="247" t="s">
        <v>739</v>
      </c>
      <c r="D58" s="262"/>
      <c r="E58" s="262"/>
      <c r="F58" s="262"/>
      <c r="G58" s="249"/>
      <c r="H58" s="248"/>
      <c r="I58" s="248"/>
      <c r="J58" s="248"/>
      <c r="K58" s="262"/>
      <c r="L58" s="249"/>
      <c r="M58" s="250"/>
      <c r="O58" s="258"/>
    </row>
    <row r="59" spans="2:19" ht="25.5" customHeight="1" x14ac:dyDescent="0.25">
      <c r="B59" s="246"/>
      <c r="C59" s="247" t="s">
        <v>740</v>
      </c>
      <c r="D59" s="262"/>
      <c r="E59" s="262"/>
      <c r="F59" s="262"/>
      <c r="G59" s="249"/>
      <c r="H59" s="248"/>
      <c r="I59" s="248"/>
      <c r="J59" s="248"/>
      <c r="K59" s="262"/>
      <c r="L59" s="249"/>
      <c r="M59" s="250"/>
      <c r="O59" s="258"/>
    </row>
    <row r="60" spans="2:19" ht="25.5" customHeight="1" x14ac:dyDescent="0.25">
      <c r="B60" s="246"/>
      <c r="C60" s="247" t="s">
        <v>741</v>
      </c>
      <c r="D60" s="262"/>
      <c r="E60" s="262"/>
      <c r="F60" s="262"/>
      <c r="G60" s="249"/>
      <c r="H60" s="248"/>
      <c r="I60" s="248"/>
      <c r="J60" s="248"/>
      <c r="K60" s="262"/>
      <c r="L60" s="249"/>
      <c r="M60" s="250"/>
      <c r="O60" s="258"/>
    </row>
    <row r="61" spans="2:19" ht="25.5" customHeight="1" x14ac:dyDescent="0.25">
      <c r="B61" s="246"/>
      <c r="C61" s="247" t="s">
        <v>742</v>
      </c>
      <c r="D61" s="262"/>
      <c r="E61" s="262"/>
      <c r="F61" s="262"/>
      <c r="G61" s="249"/>
      <c r="H61" s="248"/>
      <c r="I61" s="248"/>
      <c r="J61" s="248"/>
      <c r="K61" s="262"/>
      <c r="L61" s="249"/>
      <c r="M61" s="250"/>
      <c r="O61" s="258"/>
    </row>
    <row r="62" spans="2:19" ht="25.5" customHeight="1" x14ac:dyDescent="0.25">
      <c r="B62" s="246"/>
      <c r="C62" s="247" t="s">
        <v>743</v>
      </c>
      <c r="D62" s="262"/>
      <c r="E62" s="262"/>
      <c r="F62" s="262"/>
      <c r="G62" s="249"/>
      <c r="H62" s="248"/>
      <c r="I62" s="248"/>
      <c r="J62" s="248"/>
      <c r="K62" s="262"/>
      <c r="L62" s="249"/>
      <c r="M62" s="250"/>
      <c r="O62" s="258"/>
    </row>
    <row r="63" spans="2:19" ht="25.5" customHeight="1" x14ac:dyDescent="0.25">
      <c r="B63" s="255"/>
      <c r="C63" s="256"/>
      <c r="D63" s="257" t="s">
        <v>744</v>
      </c>
      <c r="E63" s="257" t="s">
        <v>745</v>
      </c>
      <c r="F63" s="257" t="s">
        <v>746</v>
      </c>
      <c r="G63" s="257"/>
      <c r="H63" s="257" t="s">
        <v>747</v>
      </c>
      <c r="I63" s="257" t="s">
        <v>748</v>
      </c>
      <c r="J63" s="257" t="s">
        <v>749</v>
      </c>
      <c r="K63" s="257" t="s">
        <v>750</v>
      </c>
      <c r="L63" s="257"/>
      <c r="M63" s="256"/>
    </row>
  </sheetData>
  <printOptions horizontalCentered="1"/>
  <pageMargins left="0" right="0" top="0" bottom="0" header="0" footer="0"/>
  <pageSetup paperSize="17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93"/>
  <sheetViews>
    <sheetView tabSelected="1" topLeftCell="A46" zoomScale="90" zoomScaleNormal="90" workbookViewId="0">
      <selection activeCell="P94" sqref="P94"/>
    </sheetView>
  </sheetViews>
  <sheetFormatPr defaultRowHeight="15" x14ac:dyDescent="0.25"/>
  <cols>
    <col min="1" max="1" width="5.5703125"/>
    <col min="2" max="2" width="11.85546875"/>
    <col min="3" max="3" width="15.28515625"/>
    <col min="4" max="4" width="22.140625"/>
    <col min="5" max="5" width="17.42578125"/>
    <col min="6" max="6" width="13"/>
    <col min="7" max="7" width="8.5703125"/>
    <col min="8" max="8" width="14.42578125"/>
    <col min="9" max="9" width="13"/>
    <col min="10" max="10" width="33.28515625"/>
    <col min="11" max="11" width="23.42578125" style="14"/>
    <col min="12" max="12" width="15.85546875" style="14"/>
    <col min="13" max="13" width="12.7109375" style="14"/>
    <col min="14" max="14" width="9" style="14"/>
    <col min="15" max="15" width="12.5703125" style="14"/>
    <col min="16" max="17" width="8.5703125"/>
    <col min="18" max="18" width="20.7109375"/>
    <col min="19" max="19" width="13.140625"/>
    <col min="20" max="20" width="8.5703125" style="263"/>
    <col min="21" max="1025" width="8.5703125"/>
  </cols>
  <sheetData>
    <row r="1" spans="2:20" x14ac:dyDescent="0.25">
      <c r="K1"/>
      <c r="L1"/>
      <c r="M1"/>
      <c r="N1"/>
      <c r="O1"/>
      <c r="T1"/>
    </row>
    <row r="2" spans="2:20" ht="15.75" x14ac:dyDescent="0.25">
      <c r="B2" s="264">
        <v>42669</v>
      </c>
      <c r="K2"/>
      <c r="L2"/>
      <c r="M2"/>
      <c r="N2"/>
      <c r="O2"/>
      <c r="T2"/>
    </row>
    <row r="3" spans="2:20" ht="15.75" x14ac:dyDescent="0.25">
      <c r="C3" s="265" t="s">
        <v>751</v>
      </c>
      <c r="D3" s="265"/>
      <c r="E3" s="266"/>
      <c r="F3" s="266"/>
      <c r="G3" s="266"/>
      <c r="H3" s="266"/>
      <c r="I3" s="266"/>
      <c r="J3" s="266"/>
      <c r="K3"/>
      <c r="L3"/>
      <c r="M3"/>
      <c r="N3"/>
      <c r="O3"/>
      <c r="T3"/>
    </row>
    <row r="4" spans="2:20" x14ac:dyDescent="0.25">
      <c r="C4" s="394" t="s">
        <v>752</v>
      </c>
      <c r="D4" s="394"/>
      <c r="E4" s="394"/>
      <c r="K4"/>
      <c r="L4"/>
      <c r="M4"/>
      <c r="N4"/>
      <c r="O4"/>
      <c r="T4"/>
    </row>
    <row r="5" spans="2:20" x14ac:dyDescent="0.25">
      <c r="C5" s="394" t="s">
        <v>753</v>
      </c>
      <c r="D5" s="394"/>
      <c r="E5" s="394"/>
      <c r="F5" s="394" t="s">
        <v>754</v>
      </c>
      <c r="G5" s="394"/>
      <c r="H5" s="394"/>
      <c r="I5" s="394"/>
      <c r="J5" s="267" t="s">
        <v>755</v>
      </c>
      <c r="K5"/>
      <c r="L5" s="37"/>
      <c r="N5"/>
      <c r="O5" s="37"/>
      <c r="T5"/>
    </row>
    <row r="6" spans="2:20" x14ac:dyDescent="0.25">
      <c r="B6" s="37"/>
      <c r="C6" s="268" t="s">
        <v>756</v>
      </c>
      <c r="D6" s="269"/>
      <c r="E6" s="269" t="s">
        <v>757</v>
      </c>
      <c r="F6" s="270" t="s">
        <v>758</v>
      </c>
      <c r="G6" s="270" t="s">
        <v>759</v>
      </c>
      <c r="H6" s="271" t="s">
        <v>760</v>
      </c>
      <c r="I6" s="271" t="s">
        <v>761</v>
      </c>
      <c r="J6" s="272" t="s">
        <v>762</v>
      </c>
      <c r="K6"/>
      <c r="L6" s="203" t="s">
        <v>763</v>
      </c>
      <c r="N6" s="37"/>
      <c r="O6"/>
      <c r="T6"/>
    </row>
    <row r="7" spans="2:20" x14ac:dyDescent="0.25">
      <c r="B7" s="37"/>
      <c r="C7" s="273" t="s">
        <v>764</v>
      </c>
      <c r="D7" s="274"/>
      <c r="E7" s="274" t="s">
        <v>765</v>
      </c>
      <c r="F7" s="275" t="s">
        <v>766</v>
      </c>
      <c r="G7" s="275" t="s">
        <v>767</v>
      </c>
      <c r="H7" s="276" t="s">
        <v>768</v>
      </c>
      <c r="I7" s="276" t="s">
        <v>769</v>
      </c>
      <c r="J7" s="277" t="s">
        <v>770</v>
      </c>
      <c r="K7"/>
      <c r="L7" s="278">
        <v>8</v>
      </c>
      <c r="M7" s="37"/>
      <c r="N7" s="37"/>
      <c r="O7" s="37"/>
      <c r="T7"/>
    </row>
    <row r="8" spans="2:20" x14ac:dyDescent="0.25">
      <c r="B8" s="395"/>
      <c r="C8" s="273" t="s">
        <v>771</v>
      </c>
      <c r="D8" s="274"/>
      <c r="E8" s="274" t="s">
        <v>772</v>
      </c>
      <c r="F8" s="275" t="s">
        <v>773</v>
      </c>
      <c r="G8" s="275" t="s">
        <v>774</v>
      </c>
      <c r="H8" s="276" t="s">
        <v>775</v>
      </c>
      <c r="I8" s="276" t="s">
        <v>776</v>
      </c>
      <c r="J8" s="277" t="s">
        <v>777</v>
      </c>
      <c r="K8"/>
      <c r="L8"/>
      <c r="M8"/>
      <c r="N8"/>
      <c r="O8"/>
      <c r="T8"/>
    </row>
    <row r="9" spans="2:20" x14ac:dyDescent="0.25">
      <c r="B9" s="395"/>
      <c r="C9" s="279" t="s">
        <v>778</v>
      </c>
      <c r="D9" s="280"/>
      <c r="E9" s="280" t="s">
        <v>779</v>
      </c>
      <c r="F9" s="281" t="s">
        <v>780</v>
      </c>
      <c r="G9" s="281" t="s">
        <v>781</v>
      </c>
      <c r="H9" s="282" t="s">
        <v>782</v>
      </c>
      <c r="I9" s="282" t="s">
        <v>783</v>
      </c>
      <c r="J9" s="283" t="s">
        <v>784</v>
      </c>
      <c r="K9"/>
      <c r="L9"/>
      <c r="M9"/>
      <c r="N9"/>
      <c r="O9"/>
      <c r="T9"/>
    </row>
    <row r="10" spans="2:20" x14ac:dyDescent="0.25">
      <c r="B10" s="25"/>
      <c r="C10" s="394" t="s">
        <v>785</v>
      </c>
      <c r="D10" s="394"/>
      <c r="E10" s="394"/>
      <c r="J10" s="25"/>
      <c r="K10"/>
      <c r="L10"/>
      <c r="M10"/>
      <c r="N10"/>
      <c r="O10"/>
      <c r="T10"/>
    </row>
    <row r="11" spans="2:20" x14ac:dyDescent="0.25">
      <c r="B11" s="25"/>
      <c r="C11" s="394" t="s">
        <v>753</v>
      </c>
      <c r="D11" s="394"/>
      <c r="E11" s="394"/>
      <c r="F11" s="394" t="s">
        <v>754</v>
      </c>
      <c r="G11" s="394"/>
      <c r="H11" s="394" t="s">
        <v>786</v>
      </c>
      <c r="I11" s="394"/>
      <c r="J11" s="267" t="s">
        <v>755</v>
      </c>
      <c r="K11"/>
      <c r="L11"/>
      <c r="M11"/>
      <c r="N11"/>
      <c r="O11"/>
      <c r="T11"/>
    </row>
    <row r="12" spans="2:20" x14ac:dyDescent="0.25">
      <c r="B12" s="37"/>
      <c r="C12" s="268" t="s">
        <v>756</v>
      </c>
      <c r="D12" s="269"/>
      <c r="E12" s="269" t="s">
        <v>757</v>
      </c>
      <c r="F12" s="270" t="s">
        <v>758</v>
      </c>
      <c r="G12" s="284" t="s">
        <v>759</v>
      </c>
      <c r="H12" s="369" t="s">
        <v>760</v>
      </c>
      <c r="I12" s="271" t="s">
        <v>761</v>
      </c>
      <c r="J12" s="272" t="s">
        <v>762</v>
      </c>
      <c r="K12"/>
      <c r="L12" s="202" t="s">
        <v>787</v>
      </c>
      <c r="N12"/>
      <c r="O12" s="37"/>
      <c r="T12"/>
    </row>
    <row r="13" spans="2:20" x14ac:dyDescent="0.25">
      <c r="B13" s="37"/>
      <c r="C13" s="273" t="s">
        <v>764</v>
      </c>
      <c r="D13" s="274"/>
      <c r="E13" s="274" t="s">
        <v>765</v>
      </c>
      <c r="F13" s="285" t="s">
        <v>766</v>
      </c>
      <c r="G13" s="285" t="s">
        <v>767</v>
      </c>
      <c r="H13" s="276" t="s">
        <v>768</v>
      </c>
      <c r="I13" s="276" t="s">
        <v>769</v>
      </c>
      <c r="J13" s="277" t="s">
        <v>770</v>
      </c>
      <c r="K13"/>
      <c r="L13" s="202">
        <v>16</v>
      </c>
      <c r="M13"/>
      <c r="N13" s="37"/>
      <c r="O13"/>
      <c r="T13"/>
    </row>
    <row r="14" spans="2:20" x14ac:dyDescent="0.25">
      <c r="B14" s="393"/>
      <c r="C14" s="273" t="s">
        <v>771</v>
      </c>
      <c r="D14" s="274"/>
      <c r="E14" s="285" t="s">
        <v>772</v>
      </c>
      <c r="F14" s="285" t="s">
        <v>773</v>
      </c>
      <c r="G14" s="285" t="s">
        <v>774</v>
      </c>
      <c r="H14" s="276" t="s">
        <v>775</v>
      </c>
      <c r="I14" s="276" t="s">
        <v>776</v>
      </c>
      <c r="J14" s="277" t="s">
        <v>777</v>
      </c>
      <c r="K14"/>
      <c r="L14"/>
      <c r="M14"/>
      <c r="N14"/>
      <c r="O14"/>
      <c r="T14"/>
    </row>
    <row r="15" spans="2:20" x14ac:dyDescent="0.25">
      <c r="B15" s="393"/>
      <c r="C15" s="279" t="s">
        <v>778</v>
      </c>
      <c r="D15" s="280"/>
      <c r="E15" s="286" t="s">
        <v>779</v>
      </c>
      <c r="F15" s="286" t="s">
        <v>780</v>
      </c>
      <c r="G15" s="286" t="s">
        <v>781</v>
      </c>
      <c r="H15" s="282" t="s">
        <v>782</v>
      </c>
      <c r="I15" s="282" t="s">
        <v>783</v>
      </c>
      <c r="J15" s="283" t="s">
        <v>784</v>
      </c>
      <c r="K15"/>
      <c r="L15"/>
      <c r="M15"/>
      <c r="N15"/>
      <c r="O15"/>
      <c r="T15"/>
    </row>
    <row r="16" spans="2:20" x14ac:dyDescent="0.25">
      <c r="B16" s="25"/>
      <c r="C16" s="37"/>
      <c r="D16" s="37"/>
      <c r="E16" s="25"/>
      <c r="F16" s="25"/>
      <c r="G16" s="25"/>
      <c r="H16" s="25"/>
      <c r="I16" s="25"/>
      <c r="J16" s="25"/>
      <c r="K16"/>
      <c r="L16"/>
      <c r="M16"/>
      <c r="N16"/>
      <c r="O16"/>
      <c r="T16"/>
    </row>
    <row r="18" spans="2:26" x14ac:dyDescent="0.25">
      <c r="C18" t="s">
        <v>788</v>
      </c>
      <c r="K18"/>
      <c r="L18"/>
      <c r="M18"/>
      <c r="N18"/>
      <c r="O18"/>
      <c r="T18"/>
    </row>
    <row r="19" spans="2:26" x14ac:dyDescent="0.25">
      <c r="C19" t="s">
        <v>789</v>
      </c>
      <c r="K19"/>
      <c r="L19"/>
      <c r="M19"/>
      <c r="N19"/>
      <c r="O19"/>
      <c r="T19"/>
    </row>
    <row r="21" spans="2:26" x14ac:dyDescent="0.25">
      <c r="C21" s="139"/>
      <c r="D21" s="139"/>
      <c r="F21" s="14"/>
      <c r="G21" s="14"/>
      <c r="I21" s="14"/>
      <c r="J21" s="14"/>
      <c r="K21"/>
      <c r="L21"/>
      <c r="M21"/>
      <c r="N21"/>
      <c r="O21"/>
      <c r="R21" s="14"/>
      <c r="T21"/>
      <c r="U21" s="14"/>
      <c r="V21" s="14"/>
      <c r="W21" s="14"/>
      <c r="Y21" s="14"/>
    </row>
    <row r="22" spans="2:26" x14ac:dyDescent="0.25">
      <c r="C22" s="139"/>
      <c r="D22" s="139"/>
      <c r="E22" s="396" t="s">
        <v>790</v>
      </c>
      <c r="F22" s="396"/>
      <c r="G22" s="14"/>
      <c r="I22" s="14"/>
      <c r="J22" s="14"/>
      <c r="K22"/>
      <c r="L22"/>
      <c r="M22"/>
      <c r="N22"/>
      <c r="O22"/>
      <c r="R22" s="14"/>
      <c r="T22" s="287" t="s">
        <v>791</v>
      </c>
      <c r="U22" s="14"/>
      <c r="V22" s="14"/>
      <c r="W22" s="14"/>
      <c r="Y22" s="14"/>
    </row>
    <row r="23" spans="2:26" x14ac:dyDescent="0.25">
      <c r="C23" s="139"/>
      <c r="D23" s="139"/>
      <c r="E23" s="288" t="s">
        <v>792</v>
      </c>
      <c r="F23" s="289" t="s">
        <v>793</v>
      </c>
      <c r="G23" t="s">
        <v>794</v>
      </c>
      <c r="I23" s="14"/>
      <c r="J23" s="14"/>
      <c r="K23"/>
      <c r="L23"/>
      <c r="M23"/>
      <c r="N23"/>
      <c r="O23"/>
      <c r="R23" s="14"/>
      <c r="T23" s="290"/>
      <c r="U23" s="27" t="s">
        <v>795</v>
      </c>
      <c r="V23" s="27" t="s">
        <v>796</v>
      </c>
      <c r="W23" s="27" t="s">
        <v>795</v>
      </c>
      <c r="X23" s="26" t="s">
        <v>797</v>
      </c>
      <c r="Y23" s="291" t="s">
        <v>798</v>
      </c>
    </row>
    <row r="24" spans="2:26" x14ac:dyDescent="0.25">
      <c r="C24" s="139"/>
      <c r="D24" s="139"/>
      <c r="E24" s="292" t="s">
        <v>799</v>
      </c>
      <c r="F24" s="293">
        <v>16</v>
      </c>
      <c r="G24" s="1" t="s">
        <v>800</v>
      </c>
      <c r="I24" s="14"/>
      <c r="J24" s="14"/>
      <c r="K24"/>
      <c r="L24"/>
      <c r="M24"/>
      <c r="N24"/>
      <c r="O24"/>
      <c r="R24" s="14"/>
      <c r="T24" s="294" t="s">
        <v>753</v>
      </c>
      <c r="U24" s="37" t="s">
        <v>801</v>
      </c>
      <c r="V24" s="37" t="s">
        <v>802</v>
      </c>
      <c r="W24" s="37" t="s">
        <v>803</v>
      </c>
      <c r="X24" s="25" t="s">
        <v>804</v>
      </c>
      <c r="Y24" s="295" t="s">
        <v>805</v>
      </c>
    </row>
    <row r="25" spans="2:26" ht="15.75" x14ac:dyDescent="0.25">
      <c r="B25" s="296"/>
      <c r="C25" s="297"/>
      <c r="D25" s="297"/>
      <c r="E25" s="298" t="s">
        <v>806</v>
      </c>
      <c r="F25" s="299">
        <v>0</v>
      </c>
      <c r="G25" s="300"/>
      <c r="H25" s="296"/>
      <c r="I25" s="296"/>
      <c r="J25" s="296"/>
      <c r="K25" s="301"/>
      <c r="L25" s="301"/>
      <c r="M25" s="301"/>
      <c r="N25" s="301"/>
      <c r="O25" s="301"/>
      <c r="P25" s="296"/>
      <c r="Q25" s="296"/>
      <c r="R25" s="296"/>
      <c r="S25" s="296"/>
      <c r="T25" s="302" t="s">
        <v>807</v>
      </c>
      <c r="U25" s="303" t="s">
        <v>808</v>
      </c>
      <c r="V25" s="303" t="s">
        <v>809</v>
      </c>
      <c r="W25" s="303">
        <v>5</v>
      </c>
      <c r="X25" s="303" t="s">
        <v>810</v>
      </c>
      <c r="Y25" s="304" t="s">
        <v>811</v>
      </c>
      <c r="Z25" s="305"/>
    </row>
    <row r="26" spans="2:26" ht="15.75" x14ac:dyDescent="0.25">
      <c r="B26" s="296"/>
      <c r="C26" s="297"/>
      <c r="D26" s="297"/>
      <c r="E26" s="298" t="s">
        <v>812</v>
      </c>
      <c r="F26" s="299">
        <v>15</v>
      </c>
      <c r="G26" s="301"/>
      <c r="H26" s="296"/>
      <c r="I26" s="296"/>
      <c r="J26" s="296"/>
      <c r="K26" s="301"/>
      <c r="L26" s="301"/>
      <c r="M26" s="301"/>
      <c r="N26" s="301"/>
      <c r="O26" s="301"/>
      <c r="P26" s="296"/>
      <c r="Q26" s="296"/>
      <c r="R26" s="296"/>
      <c r="S26" s="296"/>
      <c r="T26" s="294" t="s">
        <v>813</v>
      </c>
      <c r="U26" s="37" t="s">
        <v>801</v>
      </c>
      <c r="V26" s="37" t="s">
        <v>809</v>
      </c>
      <c r="W26" s="37">
        <v>2.5</v>
      </c>
      <c r="X26" s="25" t="s">
        <v>804</v>
      </c>
      <c r="Y26" s="295" t="s">
        <v>805</v>
      </c>
    </row>
    <row r="27" spans="2:26" ht="15.75" x14ac:dyDescent="0.25">
      <c r="B27" s="296"/>
      <c r="C27" s="297"/>
      <c r="D27" s="297"/>
      <c r="E27" s="298" t="s">
        <v>814</v>
      </c>
      <c r="F27" s="299">
        <v>26</v>
      </c>
      <c r="G27" s="301"/>
      <c r="H27" s="296"/>
      <c r="I27" s="296"/>
      <c r="J27" s="296"/>
      <c r="K27" s="301"/>
      <c r="L27" s="301"/>
      <c r="M27" s="301"/>
      <c r="N27" s="301"/>
      <c r="O27" s="301"/>
      <c r="P27" s="296"/>
      <c r="Q27" s="296"/>
      <c r="R27" s="296"/>
      <c r="S27" s="296"/>
      <c r="T27" s="294" t="s">
        <v>755</v>
      </c>
      <c r="U27" s="37" t="s">
        <v>808</v>
      </c>
      <c r="V27" s="37" t="s">
        <v>809</v>
      </c>
      <c r="W27" s="37">
        <v>5</v>
      </c>
      <c r="X27" s="25" t="s">
        <v>804</v>
      </c>
      <c r="Y27" s="295" t="s">
        <v>815</v>
      </c>
    </row>
    <row r="28" spans="2:26" ht="15.75" x14ac:dyDescent="0.25">
      <c r="B28" s="296"/>
      <c r="C28" s="297"/>
      <c r="D28" s="297"/>
      <c r="E28" s="306" t="s">
        <v>816</v>
      </c>
      <c r="F28" s="307">
        <v>1</v>
      </c>
      <c r="G28" s="301"/>
      <c r="H28" s="296"/>
      <c r="I28" s="296"/>
      <c r="J28" s="296"/>
      <c r="K28" s="301"/>
      <c r="L28" s="301"/>
      <c r="M28" s="301"/>
      <c r="N28" s="301"/>
      <c r="O28" s="301"/>
      <c r="P28" s="296"/>
      <c r="Q28" s="296"/>
      <c r="R28" s="296"/>
      <c r="S28" s="296"/>
      <c r="T28" s="294" t="s">
        <v>786</v>
      </c>
      <c r="U28" s="37" t="s">
        <v>808</v>
      </c>
      <c r="V28" s="37" t="s">
        <v>809</v>
      </c>
      <c r="W28" s="37">
        <v>2.5</v>
      </c>
      <c r="X28" s="25" t="s">
        <v>804</v>
      </c>
      <c r="Y28" s="295" t="s">
        <v>817</v>
      </c>
    </row>
    <row r="29" spans="2:26" ht="15.75" x14ac:dyDescent="0.25">
      <c r="B29" s="296"/>
      <c r="C29" s="297"/>
      <c r="D29" s="297"/>
      <c r="E29" s="296"/>
      <c r="F29" s="308"/>
      <c r="G29" s="301"/>
      <c r="H29" s="296"/>
      <c r="I29" s="296"/>
      <c r="J29" s="296"/>
      <c r="K29" s="301"/>
      <c r="L29" s="301"/>
      <c r="M29" s="301"/>
      <c r="N29" s="301"/>
      <c r="O29" s="301"/>
      <c r="P29" s="296"/>
      <c r="Q29" s="296"/>
      <c r="R29" s="296"/>
      <c r="S29" s="296"/>
      <c r="T29" s="309" t="s">
        <v>818</v>
      </c>
      <c r="U29" s="310" t="s">
        <v>819</v>
      </c>
      <c r="V29" s="310" t="s">
        <v>819</v>
      </c>
      <c r="W29" s="310" t="s">
        <v>819</v>
      </c>
      <c r="X29" s="97" t="s">
        <v>819</v>
      </c>
      <c r="Y29" s="311" t="s">
        <v>819</v>
      </c>
    </row>
    <row r="30" spans="2:26" x14ac:dyDescent="0.25">
      <c r="C30" s="139"/>
      <c r="D30" s="139"/>
      <c r="F30" s="14"/>
      <c r="G30" s="14"/>
      <c r="I30" s="14"/>
      <c r="J30" s="14"/>
      <c r="K30"/>
      <c r="L30"/>
      <c r="M30"/>
      <c r="N30"/>
      <c r="O30"/>
      <c r="R30" s="14"/>
      <c r="T30" s="312"/>
      <c r="U30" s="37"/>
      <c r="V30" s="37"/>
      <c r="W30" s="37"/>
      <c r="X30" s="25"/>
      <c r="Y30" s="37"/>
    </row>
    <row r="31" spans="2:26" x14ac:dyDescent="0.25">
      <c r="C31" s="139"/>
      <c r="D31" s="139"/>
      <c r="F31" s="14"/>
      <c r="G31" s="14"/>
      <c r="I31" s="14"/>
      <c r="J31" s="14"/>
      <c r="K31"/>
      <c r="L31"/>
      <c r="M31"/>
      <c r="N31"/>
      <c r="O31"/>
      <c r="R31" s="14"/>
      <c r="T31" s="312"/>
      <c r="U31" s="37"/>
      <c r="V31" s="37"/>
      <c r="W31" s="37"/>
      <c r="X31" s="25"/>
      <c r="Y31" s="37"/>
    </row>
    <row r="32" spans="2:26" x14ac:dyDescent="0.25">
      <c r="C32" s="139"/>
      <c r="D32" s="139"/>
      <c r="F32" s="14"/>
      <c r="G32" s="14"/>
      <c r="I32" s="14"/>
      <c r="J32" s="14"/>
      <c r="K32"/>
      <c r="L32"/>
      <c r="M32"/>
      <c r="N32"/>
      <c r="O32"/>
      <c r="R32" s="14"/>
      <c r="T32" s="312"/>
      <c r="U32" s="37"/>
      <c r="V32" s="37"/>
      <c r="W32" s="37"/>
      <c r="X32" s="25"/>
      <c r="Y32" s="37"/>
    </row>
    <row r="33" spans="2:27" ht="78.75" x14ac:dyDescent="0.25">
      <c r="B33" s="313" t="s">
        <v>820</v>
      </c>
      <c r="C33" s="301" t="s">
        <v>821</v>
      </c>
      <c r="D33" s="296" t="s">
        <v>822</v>
      </c>
      <c r="E33" s="296" t="s">
        <v>823</v>
      </c>
      <c r="F33" s="297" t="s">
        <v>824</v>
      </c>
      <c r="G33" s="296" t="s">
        <v>825</v>
      </c>
      <c r="H33" s="308" t="s">
        <v>826</v>
      </c>
      <c r="I33" s="301" t="s">
        <v>827</v>
      </c>
      <c r="J33" s="296" t="s">
        <v>828</v>
      </c>
      <c r="K33" s="296" t="s">
        <v>795</v>
      </c>
      <c r="L33" s="296" t="s">
        <v>796</v>
      </c>
      <c r="M33" s="301" t="s">
        <v>829</v>
      </c>
      <c r="N33" s="301" t="s">
        <v>830</v>
      </c>
      <c r="O33" s="301" t="s">
        <v>831</v>
      </c>
      <c r="P33" s="301" t="s">
        <v>832</v>
      </c>
      <c r="Q33" s="301" t="s">
        <v>833</v>
      </c>
      <c r="R33" s="296" t="s">
        <v>834</v>
      </c>
      <c r="S33" s="296" t="s">
        <v>835</v>
      </c>
      <c r="T33" s="314" t="s">
        <v>798</v>
      </c>
      <c r="U33" s="296" t="s">
        <v>184</v>
      </c>
      <c r="W33" s="14"/>
      <c r="X33" s="14"/>
      <c r="Y33" s="14"/>
      <c r="AA33" s="14"/>
    </row>
    <row r="34" spans="2:27" x14ac:dyDescent="0.25">
      <c r="B34" s="315" t="s">
        <v>836</v>
      </c>
      <c r="C34" t="s">
        <v>837</v>
      </c>
      <c r="D34" t="s">
        <v>838</v>
      </c>
      <c r="E34">
        <v>1</v>
      </c>
      <c r="F34" s="139" t="s">
        <v>756</v>
      </c>
      <c r="G34" t="s">
        <v>839</v>
      </c>
      <c r="H34" s="316" t="s">
        <v>753</v>
      </c>
      <c r="I34" s="317" t="s">
        <v>840</v>
      </c>
      <c r="J34" t="s">
        <v>841</v>
      </c>
      <c r="K34" s="318" t="str">
        <f t="shared" ref="K34:K65" si="0">IF(H34="TR", $X$24, IF(H34="SG", $X$25, IF(H34="TP",$X$26, IF( H34="LC",$X$27, IF( H34="HS",$X$28,$X$29)))))</f>
        <v>LOOKUP</v>
      </c>
      <c r="L34" s="14" t="str">
        <f t="shared" ref="L34:L65" si="1">IF(H34="TR", $V$24, IF(H34="SG", $V$25, IF(H34="TP",$V$26, IF( H34="LC",$V$27, IF( H34="HS",$V$28,$V$29)))))</f>
        <v>AC</v>
      </c>
      <c r="M34" s="14" t="s">
        <v>842</v>
      </c>
      <c r="O34" s="14">
        <v>38</v>
      </c>
      <c r="P34" s="14">
        <v>0</v>
      </c>
      <c r="Q34" s="14" t="str">
        <f t="shared" ref="Q34:Q65" si="2">IF(H34="TR", $X$24, IF(H34="SG", $X$25, IF(H34="TP",$X$26, IF( H34="LC",$X$27, IF( H34="HS",$X$28,$X$29)))))</f>
        <v>LOOKUP</v>
      </c>
      <c r="R34" s="319" t="s">
        <v>843</v>
      </c>
      <c r="S34" t="s">
        <v>844</v>
      </c>
      <c r="T34" s="320" t="str">
        <f t="shared" ref="T34:T65" si="3">IF(H34="TR", $Y$24, IF(H34="SG", $Y$25, IF(H34="TP", $Y$26, IF(H34="LC",$Y$27, IF( H34="HS",$Y$28,$Y$29)))))</f>
        <v>K</v>
      </c>
      <c r="V34" s="321"/>
      <c r="W34" s="37"/>
      <c r="X34" s="37"/>
      <c r="Y34" s="37"/>
      <c r="Z34" s="25"/>
      <c r="AA34" s="37"/>
    </row>
    <row r="35" spans="2:27" x14ac:dyDescent="0.25">
      <c r="B35" s="315" t="s">
        <v>836</v>
      </c>
      <c r="C35" t="s">
        <v>845</v>
      </c>
      <c r="D35" t="s">
        <v>846</v>
      </c>
      <c r="E35">
        <v>1</v>
      </c>
      <c r="F35" s="139" t="s">
        <v>756</v>
      </c>
      <c r="G35" t="s">
        <v>847</v>
      </c>
      <c r="H35" s="316" t="s">
        <v>753</v>
      </c>
      <c r="I35" s="317" t="s">
        <v>848</v>
      </c>
      <c r="J35" t="s">
        <v>849</v>
      </c>
      <c r="K35" s="318" t="str">
        <f t="shared" si="0"/>
        <v>LOOKUP</v>
      </c>
      <c r="L35" s="14" t="str">
        <f t="shared" si="1"/>
        <v>AC</v>
      </c>
      <c r="M35" s="14" t="s">
        <v>842</v>
      </c>
      <c r="O35" s="14">
        <v>39</v>
      </c>
      <c r="P35" s="14">
        <v>1</v>
      </c>
      <c r="Q35" s="14" t="str">
        <f t="shared" si="2"/>
        <v>LOOKUP</v>
      </c>
      <c r="R35" s="319" t="s">
        <v>850</v>
      </c>
      <c r="S35" t="s">
        <v>844</v>
      </c>
      <c r="T35" s="320" t="str">
        <f t="shared" si="3"/>
        <v>K</v>
      </c>
      <c r="W35" s="14"/>
      <c r="X35" s="14"/>
      <c r="Y35" s="14"/>
      <c r="AA35" s="14"/>
    </row>
    <row r="36" spans="2:27" x14ac:dyDescent="0.25">
      <c r="B36" s="315" t="s">
        <v>836</v>
      </c>
      <c r="C36" t="s">
        <v>851</v>
      </c>
      <c r="D36" t="s">
        <v>852</v>
      </c>
      <c r="E36">
        <v>1</v>
      </c>
      <c r="F36" s="139" t="s">
        <v>764</v>
      </c>
      <c r="G36" t="s">
        <v>839</v>
      </c>
      <c r="H36" s="316" t="s">
        <v>753</v>
      </c>
      <c r="I36" s="317" t="s">
        <v>853</v>
      </c>
      <c r="J36" t="s">
        <v>854</v>
      </c>
      <c r="K36" s="318" t="str">
        <f t="shared" si="0"/>
        <v>LOOKUP</v>
      </c>
      <c r="L36" s="14" t="str">
        <f t="shared" si="1"/>
        <v>AC</v>
      </c>
      <c r="M36" s="14" t="s">
        <v>842</v>
      </c>
      <c r="O36" s="14" t="s">
        <v>855</v>
      </c>
      <c r="P36" s="14">
        <v>2</v>
      </c>
      <c r="Q36" s="14" t="str">
        <f t="shared" si="2"/>
        <v>LOOKUP</v>
      </c>
      <c r="R36" s="319" t="s">
        <v>856</v>
      </c>
      <c r="S36" t="s">
        <v>844</v>
      </c>
      <c r="T36" s="320" t="str">
        <f t="shared" si="3"/>
        <v>K</v>
      </c>
      <c r="W36" s="14"/>
      <c r="X36" s="14"/>
      <c r="Y36" s="14"/>
      <c r="AA36" s="14"/>
    </row>
    <row r="37" spans="2:27" x14ac:dyDescent="0.25">
      <c r="B37" s="315" t="s">
        <v>836</v>
      </c>
      <c r="C37" t="s">
        <v>857</v>
      </c>
      <c r="D37" t="s">
        <v>858</v>
      </c>
      <c r="E37">
        <v>1</v>
      </c>
      <c r="F37" s="139" t="s">
        <v>764</v>
      </c>
      <c r="G37" t="s">
        <v>847</v>
      </c>
      <c r="H37" s="316" t="s">
        <v>753</v>
      </c>
      <c r="I37" s="317" t="s">
        <v>859</v>
      </c>
      <c r="J37" t="s">
        <v>860</v>
      </c>
      <c r="K37" s="318" t="str">
        <f t="shared" si="0"/>
        <v>LOOKUP</v>
      </c>
      <c r="L37" s="14" t="str">
        <f t="shared" si="1"/>
        <v>AC</v>
      </c>
      <c r="M37" s="14" t="s">
        <v>842</v>
      </c>
      <c r="O37" s="14" t="s">
        <v>861</v>
      </c>
      <c r="P37" s="322">
        <v>3</v>
      </c>
      <c r="Q37" s="14" t="str">
        <f t="shared" si="2"/>
        <v>LOOKUP</v>
      </c>
      <c r="R37" s="319" t="s">
        <v>862</v>
      </c>
      <c r="S37" t="s">
        <v>844</v>
      </c>
      <c r="T37" s="320" t="str">
        <f t="shared" si="3"/>
        <v>K</v>
      </c>
      <c r="W37" s="14"/>
      <c r="X37" s="14"/>
      <c r="Y37" s="14"/>
      <c r="AA37" s="14"/>
    </row>
    <row r="38" spans="2:27" x14ac:dyDescent="0.25">
      <c r="B38" s="315" t="s">
        <v>836</v>
      </c>
      <c r="C38" t="s">
        <v>863</v>
      </c>
      <c r="D38" t="s">
        <v>864</v>
      </c>
      <c r="E38">
        <v>1</v>
      </c>
      <c r="F38" s="139" t="s">
        <v>771</v>
      </c>
      <c r="G38" t="s">
        <v>839</v>
      </c>
      <c r="H38" s="316" t="s">
        <v>753</v>
      </c>
      <c r="I38" s="317" t="s">
        <v>865</v>
      </c>
      <c r="J38" t="s">
        <v>866</v>
      </c>
      <c r="K38" s="318" t="str">
        <f t="shared" si="0"/>
        <v>LOOKUP</v>
      </c>
      <c r="L38" s="14" t="str">
        <f t="shared" si="1"/>
        <v>AC</v>
      </c>
      <c r="M38" s="14" t="s">
        <v>842</v>
      </c>
      <c r="O38" s="14" t="s">
        <v>867</v>
      </c>
      <c r="P38" s="14">
        <v>4</v>
      </c>
      <c r="Q38" s="14" t="str">
        <f t="shared" si="2"/>
        <v>LOOKUP</v>
      </c>
      <c r="R38" s="319" t="s">
        <v>868</v>
      </c>
      <c r="S38" t="s">
        <v>844</v>
      </c>
      <c r="T38" s="320" t="str">
        <f t="shared" si="3"/>
        <v>K</v>
      </c>
      <c r="W38" s="14"/>
      <c r="X38" s="14"/>
      <c r="Y38" s="14"/>
      <c r="AA38" s="14"/>
    </row>
    <row r="39" spans="2:27" x14ac:dyDescent="0.25">
      <c r="B39" s="315" t="s">
        <v>836</v>
      </c>
      <c r="C39" t="s">
        <v>869</v>
      </c>
      <c r="D39" t="s">
        <v>870</v>
      </c>
      <c r="E39">
        <v>1</v>
      </c>
      <c r="F39" s="139" t="s">
        <v>771</v>
      </c>
      <c r="G39" t="s">
        <v>847</v>
      </c>
      <c r="H39" s="316" t="s">
        <v>753</v>
      </c>
      <c r="I39" s="317" t="s">
        <v>871</v>
      </c>
      <c r="J39" t="s">
        <v>872</v>
      </c>
      <c r="K39" s="318" t="str">
        <f t="shared" si="0"/>
        <v>LOOKUP</v>
      </c>
      <c r="L39" s="14" t="str">
        <f t="shared" si="1"/>
        <v>AC</v>
      </c>
      <c r="M39" s="14" t="s">
        <v>842</v>
      </c>
      <c r="O39" s="14" t="s">
        <v>873</v>
      </c>
      <c r="P39" s="14">
        <v>5</v>
      </c>
      <c r="Q39" s="14" t="str">
        <f t="shared" si="2"/>
        <v>LOOKUP</v>
      </c>
      <c r="R39" s="319" t="s">
        <v>874</v>
      </c>
      <c r="S39" t="s">
        <v>844</v>
      </c>
      <c r="T39" s="320" t="str">
        <f t="shared" si="3"/>
        <v>K</v>
      </c>
      <c r="W39" s="14"/>
      <c r="X39" s="14"/>
      <c r="Y39" s="14"/>
      <c r="AA39" s="14"/>
    </row>
    <row r="40" spans="2:27" x14ac:dyDescent="0.25">
      <c r="B40" s="315" t="s">
        <v>836</v>
      </c>
      <c r="C40" t="s">
        <v>875</v>
      </c>
      <c r="D40" t="s">
        <v>876</v>
      </c>
      <c r="E40">
        <v>1</v>
      </c>
      <c r="F40" s="139" t="s">
        <v>778</v>
      </c>
      <c r="G40" t="s">
        <v>839</v>
      </c>
      <c r="H40" s="316" t="s">
        <v>753</v>
      </c>
      <c r="I40" s="317" t="s">
        <v>877</v>
      </c>
      <c r="J40" t="s">
        <v>878</v>
      </c>
      <c r="K40" s="318" t="str">
        <f t="shared" si="0"/>
        <v>LOOKUP</v>
      </c>
      <c r="L40" s="14" t="str">
        <f t="shared" si="1"/>
        <v>AC</v>
      </c>
      <c r="M40" s="14" t="s">
        <v>842</v>
      </c>
      <c r="O40" s="14" t="s">
        <v>879</v>
      </c>
      <c r="P40" s="14">
        <v>6</v>
      </c>
      <c r="Q40" s="14" t="str">
        <f t="shared" si="2"/>
        <v>LOOKUP</v>
      </c>
      <c r="R40" s="319" t="s">
        <v>880</v>
      </c>
      <c r="S40" t="s">
        <v>844</v>
      </c>
      <c r="T40" s="320" t="str">
        <f t="shared" si="3"/>
        <v>K</v>
      </c>
    </row>
    <row r="41" spans="2:27" x14ac:dyDescent="0.25">
      <c r="B41" s="315" t="s">
        <v>836</v>
      </c>
      <c r="C41" t="s">
        <v>881</v>
      </c>
      <c r="D41" t="s">
        <v>882</v>
      </c>
      <c r="E41">
        <v>1</v>
      </c>
      <c r="F41" s="139" t="s">
        <v>778</v>
      </c>
      <c r="G41" t="s">
        <v>847</v>
      </c>
      <c r="H41" s="316" t="s">
        <v>753</v>
      </c>
      <c r="I41" s="317" t="s">
        <v>883</v>
      </c>
      <c r="J41" t="s">
        <v>884</v>
      </c>
      <c r="K41" s="318" t="str">
        <f t="shared" si="0"/>
        <v>LOOKUP</v>
      </c>
      <c r="L41" s="14" t="str">
        <f t="shared" si="1"/>
        <v>AC</v>
      </c>
      <c r="M41" s="14" t="s">
        <v>842</v>
      </c>
      <c r="O41" s="14" t="s">
        <v>885</v>
      </c>
      <c r="P41" s="14">
        <v>7</v>
      </c>
      <c r="Q41" s="14" t="str">
        <f t="shared" si="2"/>
        <v>LOOKUP</v>
      </c>
      <c r="R41" s="319" t="s">
        <v>886</v>
      </c>
      <c r="S41" t="s">
        <v>844</v>
      </c>
      <c r="T41" s="320" t="str">
        <f t="shared" si="3"/>
        <v>K</v>
      </c>
    </row>
    <row r="42" spans="2:27" x14ac:dyDescent="0.25">
      <c r="B42" s="315" t="s">
        <v>836</v>
      </c>
      <c r="C42" t="s">
        <v>887</v>
      </c>
      <c r="D42" t="s">
        <v>888</v>
      </c>
      <c r="E42">
        <v>1</v>
      </c>
      <c r="F42" s="139" t="s">
        <v>757</v>
      </c>
      <c r="G42" t="s">
        <v>839</v>
      </c>
      <c r="H42" s="316" t="s">
        <v>753</v>
      </c>
      <c r="I42" s="317" t="s">
        <v>889</v>
      </c>
      <c r="J42" t="s">
        <v>890</v>
      </c>
      <c r="K42" s="318" t="str">
        <f t="shared" si="0"/>
        <v>LOOKUP</v>
      </c>
      <c r="L42" s="14" t="str">
        <f t="shared" si="1"/>
        <v>AC</v>
      </c>
      <c r="M42" s="14" t="s">
        <v>842</v>
      </c>
      <c r="O42" s="14">
        <v>40</v>
      </c>
      <c r="P42" s="14">
        <v>8</v>
      </c>
      <c r="Q42" s="14" t="str">
        <f t="shared" si="2"/>
        <v>LOOKUP</v>
      </c>
      <c r="R42" s="319" t="s">
        <v>891</v>
      </c>
      <c r="S42" t="s">
        <v>844</v>
      </c>
      <c r="T42" s="320" t="str">
        <f t="shared" si="3"/>
        <v>K</v>
      </c>
    </row>
    <row r="43" spans="2:27" x14ac:dyDescent="0.25">
      <c r="B43" s="315" t="s">
        <v>892</v>
      </c>
      <c r="C43" t="s">
        <v>893</v>
      </c>
      <c r="D43" t="s">
        <v>894</v>
      </c>
      <c r="E43">
        <v>2</v>
      </c>
      <c r="F43" s="139" t="s">
        <v>764</v>
      </c>
      <c r="G43" t="s">
        <v>839</v>
      </c>
      <c r="H43" s="316" t="s">
        <v>753</v>
      </c>
      <c r="I43" s="317" t="s">
        <v>895</v>
      </c>
      <c r="J43" t="s">
        <v>896</v>
      </c>
      <c r="K43" s="318" t="str">
        <f t="shared" si="0"/>
        <v>LOOKUP</v>
      </c>
      <c r="L43" s="14" t="str">
        <f t="shared" si="1"/>
        <v>AC</v>
      </c>
      <c r="M43" s="14" t="s">
        <v>842</v>
      </c>
      <c r="O43" s="14" t="s">
        <v>855</v>
      </c>
      <c r="P43" s="14">
        <v>2</v>
      </c>
      <c r="Q43" s="14" t="str">
        <f t="shared" si="2"/>
        <v>LOOKUP</v>
      </c>
      <c r="R43" s="319" t="s">
        <v>897</v>
      </c>
      <c r="S43" t="s">
        <v>844</v>
      </c>
      <c r="T43" s="320" t="str">
        <f t="shared" si="3"/>
        <v>K</v>
      </c>
    </row>
    <row r="44" spans="2:27" x14ac:dyDescent="0.25">
      <c r="B44" s="315" t="s">
        <v>898</v>
      </c>
      <c r="C44" t="s">
        <v>899</v>
      </c>
      <c r="D44" t="s">
        <v>900</v>
      </c>
      <c r="E44">
        <v>2</v>
      </c>
      <c r="F44" s="139" t="s">
        <v>771</v>
      </c>
      <c r="G44" t="s">
        <v>839</v>
      </c>
      <c r="H44" s="316" t="s">
        <v>753</v>
      </c>
      <c r="I44" s="317" t="s">
        <v>901</v>
      </c>
      <c r="J44" t="s">
        <v>902</v>
      </c>
      <c r="K44" s="318" t="str">
        <f t="shared" si="0"/>
        <v>LOOKUP</v>
      </c>
      <c r="L44" s="14" t="str">
        <f t="shared" si="1"/>
        <v>AC</v>
      </c>
      <c r="M44" s="14" t="s">
        <v>842</v>
      </c>
      <c r="O44" s="14" t="s">
        <v>867</v>
      </c>
      <c r="P44" s="14">
        <v>4</v>
      </c>
      <c r="Q44" s="14" t="str">
        <f t="shared" si="2"/>
        <v>LOOKUP</v>
      </c>
      <c r="R44" s="319" t="s">
        <v>903</v>
      </c>
      <c r="S44" t="s">
        <v>844</v>
      </c>
      <c r="T44" s="320" t="str">
        <f t="shared" si="3"/>
        <v>K</v>
      </c>
    </row>
    <row r="45" spans="2:27" x14ac:dyDescent="0.25">
      <c r="B45" s="315" t="s">
        <v>898</v>
      </c>
      <c r="C45" t="s">
        <v>904</v>
      </c>
      <c r="D45" t="s">
        <v>905</v>
      </c>
      <c r="E45">
        <v>2</v>
      </c>
      <c r="F45" s="139" t="s">
        <v>771</v>
      </c>
      <c r="G45" t="s">
        <v>847</v>
      </c>
      <c r="H45" s="316" t="s">
        <v>753</v>
      </c>
      <c r="I45" s="317" t="s">
        <v>906</v>
      </c>
      <c r="J45" t="s">
        <v>907</v>
      </c>
      <c r="K45" s="318" t="str">
        <f t="shared" si="0"/>
        <v>LOOKUP</v>
      </c>
      <c r="L45" s="14" t="str">
        <f t="shared" si="1"/>
        <v>AC</v>
      </c>
      <c r="M45" s="14" t="s">
        <v>842</v>
      </c>
      <c r="O45" s="14" t="s">
        <v>873</v>
      </c>
      <c r="P45" s="14">
        <v>5</v>
      </c>
      <c r="Q45" s="14" t="str">
        <f t="shared" si="2"/>
        <v>LOOKUP</v>
      </c>
      <c r="R45" s="319" t="s">
        <v>908</v>
      </c>
      <c r="S45" t="s">
        <v>844</v>
      </c>
      <c r="T45" s="320" t="str">
        <f t="shared" si="3"/>
        <v>K</v>
      </c>
    </row>
    <row r="46" spans="2:27" x14ac:dyDescent="0.25">
      <c r="B46" s="315" t="s">
        <v>898</v>
      </c>
      <c r="C46" t="s">
        <v>909</v>
      </c>
      <c r="D46" t="s">
        <v>910</v>
      </c>
      <c r="E46">
        <v>2</v>
      </c>
      <c r="F46" s="139" t="s">
        <v>778</v>
      </c>
      <c r="G46" t="s">
        <v>839</v>
      </c>
      <c r="H46" s="316" t="s">
        <v>753</v>
      </c>
      <c r="I46" s="317" t="s">
        <v>911</v>
      </c>
      <c r="J46" t="s">
        <v>912</v>
      </c>
      <c r="K46" s="318" t="str">
        <f t="shared" si="0"/>
        <v>LOOKUP</v>
      </c>
      <c r="L46" s="14" t="str">
        <f t="shared" si="1"/>
        <v>AC</v>
      </c>
      <c r="M46" s="14" t="s">
        <v>842</v>
      </c>
      <c r="O46" s="14" t="s">
        <v>879</v>
      </c>
      <c r="P46" s="14">
        <v>6</v>
      </c>
      <c r="Q46" s="14" t="str">
        <f t="shared" si="2"/>
        <v>LOOKUP</v>
      </c>
      <c r="R46" s="319" t="s">
        <v>913</v>
      </c>
      <c r="S46" t="s">
        <v>844</v>
      </c>
      <c r="T46" s="320" t="str">
        <f t="shared" si="3"/>
        <v>K</v>
      </c>
    </row>
    <row r="47" spans="2:27" x14ac:dyDescent="0.25">
      <c r="B47" s="315" t="s">
        <v>898</v>
      </c>
      <c r="C47" t="s">
        <v>914</v>
      </c>
      <c r="D47" t="s">
        <v>915</v>
      </c>
      <c r="E47">
        <v>2</v>
      </c>
      <c r="F47" s="139" t="s">
        <v>778</v>
      </c>
      <c r="G47" t="s">
        <v>847</v>
      </c>
      <c r="H47" s="316" t="s">
        <v>753</v>
      </c>
      <c r="I47" s="317" t="s">
        <v>916</v>
      </c>
      <c r="J47" t="s">
        <v>917</v>
      </c>
      <c r="K47" s="318" t="str">
        <f t="shared" si="0"/>
        <v>LOOKUP</v>
      </c>
      <c r="L47" s="14" t="str">
        <f t="shared" si="1"/>
        <v>AC</v>
      </c>
      <c r="M47" s="14" t="s">
        <v>842</v>
      </c>
      <c r="O47" s="14" t="s">
        <v>885</v>
      </c>
      <c r="P47" s="14">
        <v>7</v>
      </c>
      <c r="Q47" s="14" t="str">
        <f t="shared" si="2"/>
        <v>LOOKUP</v>
      </c>
      <c r="R47" s="319" t="s">
        <v>918</v>
      </c>
      <c r="S47" t="s">
        <v>844</v>
      </c>
      <c r="T47" s="320" t="str">
        <f t="shared" si="3"/>
        <v>K</v>
      </c>
    </row>
    <row r="48" spans="2:27" x14ac:dyDescent="0.25">
      <c r="B48" s="315" t="s">
        <v>892</v>
      </c>
      <c r="C48" t="s">
        <v>919</v>
      </c>
      <c r="D48" t="s">
        <v>920</v>
      </c>
      <c r="E48">
        <v>1</v>
      </c>
      <c r="F48" s="139" t="s">
        <v>765</v>
      </c>
      <c r="G48" t="s">
        <v>839</v>
      </c>
      <c r="H48" s="316" t="s">
        <v>753</v>
      </c>
      <c r="I48" s="317" t="s">
        <v>921</v>
      </c>
      <c r="J48" t="s">
        <v>922</v>
      </c>
      <c r="K48" s="318" t="str">
        <f t="shared" si="0"/>
        <v>LOOKUP</v>
      </c>
      <c r="L48" s="14" t="str">
        <f t="shared" si="1"/>
        <v>AC</v>
      </c>
      <c r="M48" s="14" t="s">
        <v>842</v>
      </c>
      <c r="O48" s="14">
        <v>42</v>
      </c>
      <c r="P48" s="14" t="s">
        <v>923</v>
      </c>
      <c r="Q48" s="14" t="str">
        <f t="shared" si="2"/>
        <v>LOOKUP</v>
      </c>
      <c r="R48" s="319" t="s">
        <v>924</v>
      </c>
      <c r="S48" t="s">
        <v>844</v>
      </c>
      <c r="T48" s="320" t="str">
        <f t="shared" si="3"/>
        <v>K</v>
      </c>
    </row>
    <row r="49" spans="2:20" x14ac:dyDescent="0.25">
      <c r="B49" s="315" t="s">
        <v>892</v>
      </c>
      <c r="C49" t="s">
        <v>925</v>
      </c>
      <c r="D49" t="s">
        <v>926</v>
      </c>
      <c r="E49">
        <v>1</v>
      </c>
      <c r="F49" s="139" t="s">
        <v>765</v>
      </c>
      <c r="G49" t="s">
        <v>847</v>
      </c>
      <c r="H49" s="316" t="s">
        <v>753</v>
      </c>
      <c r="I49" s="317" t="s">
        <v>927</v>
      </c>
      <c r="J49" t="s">
        <v>928</v>
      </c>
      <c r="K49" s="318" t="str">
        <f t="shared" si="0"/>
        <v>LOOKUP</v>
      </c>
      <c r="L49" s="14" t="str">
        <f t="shared" si="1"/>
        <v>AC</v>
      </c>
      <c r="M49" s="14" t="s">
        <v>842</v>
      </c>
      <c r="O49" s="14">
        <v>43</v>
      </c>
      <c r="P49" s="14" t="s">
        <v>929</v>
      </c>
      <c r="Q49" s="14" t="str">
        <f t="shared" si="2"/>
        <v>LOOKUP</v>
      </c>
      <c r="R49" s="319" t="s">
        <v>930</v>
      </c>
      <c r="S49" t="s">
        <v>844</v>
      </c>
      <c r="T49" s="320" t="str">
        <f t="shared" si="3"/>
        <v>K</v>
      </c>
    </row>
    <row r="50" spans="2:20" x14ac:dyDescent="0.25">
      <c r="B50" s="315" t="s">
        <v>892</v>
      </c>
      <c r="C50" t="s">
        <v>931</v>
      </c>
      <c r="D50" t="s">
        <v>932</v>
      </c>
      <c r="E50">
        <v>1</v>
      </c>
      <c r="F50" s="139" t="s">
        <v>772</v>
      </c>
      <c r="G50" t="s">
        <v>839</v>
      </c>
      <c r="H50" s="316" t="s">
        <v>753</v>
      </c>
      <c r="I50" s="317" t="s">
        <v>933</v>
      </c>
      <c r="J50" t="s">
        <v>934</v>
      </c>
      <c r="K50" s="318" t="str">
        <f t="shared" si="0"/>
        <v>LOOKUP</v>
      </c>
      <c r="L50" s="14" t="str">
        <f t="shared" si="1"/>
        <v>AC</v>
      </c>
      <c r="M50" s="14" t="s">
        <v>842</v>
      </c>
      <c r="O50" s="14">
        <v>44</v>
      </c>
      <c r="P50" s="14" t="s">
        <v>935</v>
      </c>
      <c r="Q50" s="14" t="str">
        <f t="shared" si="2"/>
        <v>LOOKUP</v>
      </c>
      <c r="R50" s="319" t="s">
        <v>936</v>
      </c>
      <c r="S50" t="s">
        <v>844</v>
      </c>
      <c r="T50" s="320" t="str">
        <f t="shared" si="3"/>
        <v>K</v>
      </c>
    </row>
    <row r="51" spans="2:20" x14ac:dyDescent="0.25">
      <c r="B51" s="315" t="s">
        <v>892</v>
      </c>
      <c r="C51" t="s">
        <v>937</v>
      </c>
      <c r="D51" t="s">
        <v>938</v>
      </c>
      <c r="E51">
        <v>1</v>
      </c>
      <c r="F51" s="139" t="s">
        <v>772</v>
      </c>
      <c r="G51" t="s">
        <v>847</v>
      </c>
      <c r="H51" s="316" t="s">
        <v>753</v>
      </c>
      <c r="I51" s="317" t="s">
        <v>939</v>
      </c>
      <c r="J51" t="s">
        <v>940</v>
      </c>
      <c r="K51" s="318" t="str">
        <f t="shared" si="0"/>
        <v>LOOKUP</v>
      </c>
      <c r="L51" s="14" t="str">
        <f t="shared" si="1"/>
        <v>AC</v>
      </c>
      <c r="M51" s="14" t="s">
        <v>842</v>
      </c>
      <c r="O51" s="14">
        <v>45</v>
      </c>
      <c r="P51" s="14" t="s">
        <v>941</v>
      </c>
      <c r="Q51" s="14" t="str">
        <f t="shared" si="2"/>
        <v>LOOKUP</v>
      </c>
      <c r="R51" s="319" t="s">
        <v>942</v>
      </c>
      <c r="S51" t="s">
        <v>844</v>
      </c>
      <c r="T51" s="320" t="str">
        <f t="shared" si="3"/>
        <v>K</v>
      </c>
    </row>
    <row r="52" spans="2:20" x14ac:dyDescent="0.25">
      <c r="B52" s="315" t="s">
        <v>892</v>
      </c>
      <c r="C52" t="s">
        <v>943</v>
      </c>
      <c r="D52" t="s">
        <v>944</v>
      </c>
      <c r="E52">
        <v>1</v>
      </c>
      <c r="F52" s="139" t="s">
        <v>779</v>
      </c>
      <c r="G52" t="s">
        <v>839</v>
      </c>
      <c r="H52" s="316" t="s">
        <v>753</v>
      </c>
      <c r="I52" s="317" t="s">
        <v>945</v>
      </c>
      <c r="J52" t="s">
        <v>946</v>
      </c>
      <c r="K52" s="318" t="str">
        <f t="shared" si="0"/>
        <v>LOOKUP</v>
      </c>
      <c r="L52" s="14" t="str">
        <f t="shared" si="1"/>
        <v>AC</v>
      </c>
      <c r="M52" s="14" t="s">
        <v>842</v>
      </c>
      <c r="O52" s="14">
        <v>46</v>
      </c>
      <c r="P52" s="14" t="s">
        <v>947</v>
      </c>
      <c r="Q52" s="14" t="str">
        <f t="shared" si="2"/>
        <v>LOOKUP</v>
      </c>
      <c r="R52" s="319" t="s">
        <v>948</v>
      </c>
      <c r="S52" t="s">
        <v>844</v>
      </c>
      <c r="T52" s="320" t="str">
        <f t="shared" si="3"/>
        <v>K</v>
      </c>
    </row>
    <row r="53" spans="2:20" x14ac:dyDescent="0.25">
      <c r="B53" s="315" t="s">
        <v>892</v>
      </c>
      <c r="C53" t="s">
        <v>949</v>
      </c>
      <c r="D53" t="s">
        <v>950</v>
      </c>
      <c r="E53">
        <v>1</v>
      </c>
      <c r="F53" s="139" t="s">
        <v>779</v>
      </c>
      <c r="G53" t="s">
        <v>847</v>
      </c>
      <c r="H53" s="316" t="s">
        <v>753</v>
      </c>
      <c r="I53" s="317" t="s">
        <v>951</v>
      </c>
      <c r="J53" t="s">
        <v>952</v>
      </c>
      <c r="K53" s="318" t="str">
        <f t="shared" si="0"/>
        <v>LOOKUP</v>
      </c>
      <c r="L53" s="14" t="str">
        <f t="shared" si="1"/>
        <v>AC</v>
      </c>
      <c r="M53" s="14" t="s">
        <v>842</v>
      </c>
      <c r="O53" s="14">
        <v>47</v>
      </c>
      <c r="P53" s="14" t="s">
        <v>953</v>
      </c>
      <c r="Q53" s="14" t="str">
        <f t="shared" si="2"/>
        <v>LOOKUP</v>
      </c>
      <c r="R53" s="319" t="s">
        <v>954</v>
      </c>
      <c r="S53" t="s">
        <v>844</v>
      </c>
      <c r="T53" s="320" t="str">
        <f t="shared" si="3"/>
        <v>K</v>
      </c>
    </row>
    <row r="54" spans="2:20" x14ac:dyDescent="0.25">
      <c r="B54" s="315" t="s">
        <v>892</v>
      </c>
      <c r="C54" t="s">
        <v>955</v>
      </c>
      <c r="D54" t="s">
        <v>956</v>
      </c>
      <c r="E54">
        <v>2</v>
      </c>
      <c r="F54" s="139" t="s">
        <v>756</v>
      </c>
      <c r="G54" t="s">
        <v>839</v>
      </c>
      <c r="H54" s="316" t="s">
        <v>753</v>
      </c>
      <c r="I54" s="317" t="s">
        <v>957</v>
      </c>
      <c r="J54" t="s">
        <v>958</v>
      </c>
      <c r="K54" s="318" t="str">
        <f t="shared" si="0"/>
        <v>LOOKUP</v>
      </c>
      <c r="L54" s="14" t="str">
        <f t="shared" si="1"/>
        <v>AC</v>
      </c>
      <c r="M54" s="14" t="s">
        <v>842</v>
      </c>
      <c r="O54" s="14">
        <v>38</v>
      </c>
      <c r="P54" s="14">
        <v>0</v>
      </c>
      <c r="Q54" s="14" t="str">
        <f t="shared" si="2"/>
        <v>LOOKUP</v>
      </c>
      <c r="R54" s="319" t="s">
        <v>959</v>
      </c>
      <c r="S54" t="s">
        <v>844</v>
      </c>
      <c r="T54" s="320" t="str">
        <f t="shared" si="3"/>
        <v>K</v>
      </c>
    </row>
    <row r="55" spans="2:20" x14ac:dyDescent="0.25">
      <c r="B55" s="315" t="s">
        <v>892</v>
      </c>
      <c r="C55" t="s">
        <v>960</v>
      </c>
      <c r="D55" t="s">
        <v>961</v>
      </c>
      <c r="E55">
        <v>2</v>
      </c>
      <c r="F55" s="139" t="s">
        <v>756</v>
      </c>
      <c r="G55" t="s">
        <v>847</v>
      </c>
      <c r="H55" s="316" t="s">
        <v>753</v>
      </c>
      <c r="I55" s="317" t="s">
        <v>962</v>
      </c>
      <c r="J55" t="s">
        <v>963</v>
      </c>
      <c r="K55" s="318" t="str">
        <f t="shared" si="0"/>
        <v>LOOKUP</v>
      </c>
      <c r="L55" s="14" t="str">
        <f t="shared" si="1"/>
        <v>AC</v>
      </c>
      <c r="M55" s="14" t="s">
        <v>842</v>
      </c>
      <c r="O55" s="14">
        <v>39</v>
      </c>
      <c r="P55" s="14">
        <v>1</v>
      </c>
      <c r="Q55" s="14" t="str">
        <f t="shared" si="2"/>
        <v>LOOKUP</v>
      </c>
      <c r="R55" s="319" t="s">
        <v>964</v>
      </c>
      <c r="S55" t="s">
        <v>844</v>
      </c>
      <c r="T55" s="320" t="str">
        <f t="shared" si="3"/>
        <v>K</v>
      </c>
    </row>
    <row r="56" spans="2:20" x14ac:dyDescent="0.25">
      <c r="B56" s="315" t="s">
        <v>898</v>
      </c>
      <c r="C56" t="s">
        <v>965</v>
      </c>
      <c r="D56" t="s">
        <v>966</v>
      </c>
      <c r="E56">
        <v>2</v>
      </c>
      <c r="F56" s="139" t="s">
        <v>757</v>
      </c>
      <c r="G56" t="s">
        <v>839</v>
      </c>
      <c r="H56" s="316" t="s">
        <v>753</v>
      </c>
      <c r="I56" s="317" t="s">
        <v>967</v>
      </c>
      <c r="J56" t="s">
        <v>968</v>
      </c>
      <c r="K56" s="318" t="str">
        <f t="shared" si="0"/>
        <v>LOOKUP</v>
      </c>
      <c r="L56" s="14" t="str">
        <f t="shared" si="1"/>
        <v>AC</v>
      </c>
      <c r="M56" s="14" t="s">
        <v>842</v>
      </c>
      <c r="O56" s="14">
        <v>40</v>
      </c>
      <c r="P56" s="14">
        <v>8</v>
      </c>
      <c r="Q56" s="14" t="str">
        <f t="shared" si="2"/>
        <v>LOOKUP</v>
      </c>
      <c r="R56" s="319" t="s">
        <v>969</v>
      </c>
      <c r="S56" t="s">
        <v>844</v>
      </c>
      <c r="T56" s="320" t="str">
        <f t="shared" si="3"/>
        <v>K</v>
      </c>
    </row>
    <row r="57" spans="2:20" x14ac:dyDescent="0.25">
      <c r="B57" s="315" t="s">
        <v>898</v>
      </c>
      <c r="C57" t="s">
        <v>970</v>
      </c>
      <c r="D57" t="s">
        <v>971</v>
      </c>
      <c r="E57">
        <v>2</v>
      </c>
      <c r="F57" s="139" t="s">
        <v>757</v>
      </c>
      <c r="G57" t="s">
        <v>847</v>
      </c>
      <c r="H57" s="316" t="s">
        <v>753</v>
      </c>
      <c r="I57" s="317" t="s">
        <v>972</v>
      </c>
      <c r="J57" t="s">
        <v>973</v>
      </c>
      <c r="K57" s="318" t="str">
        <f t="shared" si="0"/>
        <v>LOOKUP</v>
      </c>
      <c r="L57" s="14" t="str">
        <f t="shared" si="1"/>
        <v>AC</v>
      </c>
      <c r="M57" s="14" t="s">
        <v>842</v>
      </c>
      <c r="O57" s="14">
        <v>41</v>
      </c>
      <c r="P57" s="14">
        <v>9</v>
      </c>
      <c r="Q57" s="14" t="str">
        <f t="shared" si="2"/>
        <v>LOOKUP</v>
      </c>
      <c r="R57" s="319" t="s">
        <v>974</v>
      </c>
      <c r="S57" t="s">
        <v>844</v>
      </c>
      <c r="T57" s="320" t="str">
        <f t="shared" si="3"/>
        <v>K</v>
      </c>
    </row>
    <row r="58" spans="2:20" x14ac:dyDescent="0.25">
      <c r="B58" s="315" t="s">
        <v>898</v>
      </c>
      <c r="C58" t="s">
        <v>975</v>
      </c>
      <c r="D58" t="s">
        <v>976</v>
      </c>
      <c r="E58">
        <v>1</v>
      </c>
      <c r="F58" s="139" t="s">
        <v>758</v>
      </c>
      <c r="G58" t="s">
        <v>839</v>
      </c>
      <c r="H58" s="323" t="s">
        <v>813</v>
      </c>
      <c r="I58" s="317" t="s">
        <v>977</v>
      </c>
      <c r="J58" t="s">
        <v>978</v>
      </c>
      <c r="K58" s="318" t="str">
        <f t="shared" si="0"/>
        <v>LOOKUP</v>
      </c>
      <c r="L58" s="14" t="str">
        <f t="shared" si="1"/>
        <v>DC</v>
      </c>
      <c r="M58" s="14">
        <v>2500</v>
      </c>
      <c r="O58" s="14">
        <v>48</v>
      </c>
      <c r="P58" s="14">
        <v>10</v>
      </c>
      <c r="Q58" s="14" t="str">
        <f t="shared" si="2"/>
        <v>LOOKUP</v>
      </c>
      <c r="R58" s="319" t="s">
        <v>979</v>
      </c>
      <c r="S58" t="s">
        <v>844</v>
      </c>
      <c r="T58" s="320" t="str">
        <f t="shared" si="3"/>
        <v>K</v>
      </c>
    </row>
    <row r="59" spans="2:20" x14ac:dyDescent="0.25">
      <c r="B59" s="315" t="s">
        <v>898</v>
      </c>
      <c r="C59" t="s">
        <v>980</v>
      </c>
      <c r="D59" t="s">
        <v>981</v>
      </c>
      <c r="E59">
        <v>1</v>
      </c>
      <c r="F59" s="139" t="s">
        <v>758</v>
      </c>
      <c r="G59" t="s">
        <v>847</v>
      </c>
      <c r="H59" s="323" t="s">
        <v>813</v>
      </c>
      <c r="I59" s="317" t="s">
        <v>982</v>
      </c>
      <c r="J59" t="s">
        <v>983</v>
      </c>
      <c r="K59" s="318" t="str">
        <f t="shared" si="0"/>
        <v>LOOKUP</v>
      </c>
      <c r="L59" s="14" t="str">
        <f t="shared" si="1"/>
        <v>DC</v>
      </c>
      <c r="M59" s="14">
        <v>2500</v>
      </c>
      <c r="O59" s="14">
        <v>49</v>
      </c>
      <c r="P59" s="14">
        <v>11</v>
      </c>
      <c r="Q59" s="14" t="str">
        <f t="shared" si="2"/>
        <v>LOOKUP</v>
      </c>
      <c r="R59" s="319" t="s">
        <v>984</v>
      </c>
      <c r="S59" t="s">
        <v>844</v>
      </c>
      <c r="T59" s="320" t="str">
        <f t="shared" si="3"/>
        <v>K</v>
      </c>
    </row>
    <row r="60" spans="2:20" x14ac:dyDescent="0.25">
      <c r="B60" s="315" t="s">
        <v>898</v>
      </c>
      <c r="C60" t="s">
        <v>985</v>
      </c>
      <c r="D60" t="s">
        <v>986</v>
      </c>
      <c r="E60">
        <v>1</v>
      </c>
      <c r="F60" s="139" t="s">
        <v>766</v>
      </c>
      <c r="G60" t="s">
        <v>839</v>
      </c>
      <c r="H60" s="323" t="s">
        <v>813</v>
      </c>
      <c r="I60" s="317" t="s">
        <v>987</v>
      </c>
      <c r="J60" t="s">
        <v>988</v>
      </c>
      <c r="K60" s="318" t="str">
        <f t="shared" si="0"/>
        <v>LOOKUP</v>
      </c>
      <c r="L60" s="14" t="str">
        <f t="shared" si="1"/>
        <v>DC</v>
      </c>
      <c r="M60" s="14">
        <v>2500</v>
      </c>
      <c r="O60" s="14" t="s">
        <v>989</v>
      </c>
      <c r="P60" s="14">
        <v>12</v>
      </c>
      <c r="Q60" s="14" t="str">
        <f t="shared" si="2"/>
        <v>LOOKUP</v>
      </c>
      <c r="R60" s="319" t="s">
        <v>990</v>
      </c>
      <c r="S60" t="s">
        <v>844</v>
      </c>
      <c r="T60" s="320" t="str">
        <f t="shared" si="3"/>
        <v>K</v>
      </c>
    </row>
    <row r="61" spans="2:20" x14ac:dyDescent="0.25">
      <c r="B61" s="315" t="s">
        <v>991</v>
      </c>
      <c r="C61" t="s">
        <v>992</v>
      </c>
      <c r="D61" t="s">
        <v>993</v>
      </c>
      <c r="E61">
        <v>1</v>
      </c>
      <c r="F61" s="139" t="s">
        <v>773</v>
      </c>
      <c r="G61" t="s">
        <v>839</v>
      </c>
      <c r="H61" s="323" t="s">
        <v>813</v>
      </c>
      <c r="I61" s="317" t="s">
        <v>994</v>
      </c>
      <c r="J61" t="s">
        <v>995</v>
      </c>
      <c r="K61" s="318" t="str">
        <f t="shared" si="0"/>
        <v>LOOKUP</v>
      </c>
      <c r="L61" s="14" t="str">
        <f t="shared" si="1"/>
        <v>DC</v>
      </c>
      <c r="M61" s="14">
        <v>2500</v>
      </c>
      <c r="O61" s="14" t="s">
        <v>996</v>
      </c>
      <c r="P61" s="14">
        <v>13</v>
      </c>
      <c r="Q61" s="14" t="str">
        <f t="shared" si="2"/>
        <v>LOOKUP</v>
      </c>
      <c r="R61" s="319" t="s">
        <v>997</v>
      </c>
      <c r="S61" t="s">
        <v>844</v>
      </c>
      <c r="T61" s="320" t="str">
        <f t="shared" si="3"/>
        <v>K</v>
      </c>
    </row>
    <row r="62" spans="2:20" x14ac:dyDescent="0.25">
      <c r="B62" s="315" t="s">
        <v>991</v>
      </c>
      <c r="C62" t="s">
        <v>998</v>
      </c>
      <c r="D62" t="s">
        <v>999</v>
      </c>
      <c r="E62">
        <v>1</v>
      </c>
      <c r="F62" s="139" t="s">
        <v>773</v>
      </c>
      <c r="G62" t="s">
        <v>847</v>
      </c>
      <c r="H62" s="323" t="s">
        <v>813</v>
      </c>
      <c r="I62" s="317" t="s">
        <v>1000</v>
      </c>
      <c r="J62" t="s">
        <v>1001</v>
      </c>
      <c r="K62" s="318" t="str">
        <f t="shared" si="0"/>
        <v>LOOKUP</v>
      </c>
      <c r="L62" s="14" t="str">
        <f t="shared" si="1"/>
        <v>DC</v>
      </c>
      <c r="M62" s="14">
        <v>2500</v>
      </c>
      <c r="O62" s="14" t="s">
        <v>1002</v>
      </c>
      <c r="P62" s="14">
        <v>14</v>
      </c>
      <c r="Q62" s="14" t="str">
        <f t="shared" si="2"/>
        <v>LOOKUP</v>
      </c>
      <c r="R62" s="319" t="s">
        <v>1003</v>
      </c>
      <c r="S62" t="s">
        <v>844</v>
      </c>
      <c r="T62" s="320" t="str">
        <f t="shared" si="3"/>
        <v>K</v>
      </c>
    </row>
    <row r="63" spans="2:20" x14ac:dyDescent="0.25">
      <c r="B63" s="315" t="s">
        <v>991</v>
      </c>
      <c r="C63" t="s">
        <v>1004</v>
      </c>
      <c r="D63" t="s">
        <v>1005</v>
      </c>
      <c r="E63">
        <v>1</v>
      </c>
      <c r="F63" s="139" t="s">
        <v>780</v>
      </c>
      <c r="G63" t="s">
        <v>839</v>
      </c>
      <c r="H63" s="323" t="s">
        <v>813</v>
      </c>
      <c r="I63" s="317" t="s">
        <v>1006</v>
      </c>
      <c r="J63" t="s">
        <v>1007</v>
      </c>
      <c r="K63" s="318" t="str">
        <f t="shared" si="0"/>
        <v>LOOKUP</v>
      </c>
      <c r="L63" s="14" t="str">
        <f t="shared" si="1"/>
        <v>DC</v>
      </c>
      <c r="M63" s="14">
        <v>2500</v>
      </c>
      <c r="O63" s="14" t="s">
        <v>1008</v>
      </c>
      <c r="P63" s="14">
        <v>15</v>
      </c>
      <c r="Q63" s="14" t="str">
        <f t="shared" si="2"/>
        <v>LOOKUP</v>
      </c>
      <c r="R63" s="319" t="s">
        <v>1009</v>
      </c>
      <c r="S63" t="s">
        <v>844</v>
      </c>
      <c r="T63" s="320" t="str">
        <f t="shared" si="3"/>
        <v>K</v>
      </c>
    </row>
    <row r="64" spans="2:20" x14ac:dyDescent="0.25">
      <c r="B64" s="315" t="s">
        <v>991</v>
      </c>
      <c r="C64" t="s">
        <v>1010</v>
      </c>
      <c r="D64" t="s">
        <v>1011</v>
      </c>
      <c r="E64">
        <v>1</v>
      </c>
      <c r="F64" s="139" t="s">
        <v>780</v>
      </c>
      <c r="G64" t="s">
        <v>847</v>
      </c>
      <c r="H64" s="323" t="s">
        <v>813</v>
      </c>
      <c r="I64" s="317" t="s">
        <v>1012</v>
      </c>
      <c r="J64" t="s">
        <v>1013</v>
      </c>
      <c r="K64" s="318" t="str">
        <f t="shared" si="0"/>
        <v>LOOKUP</v>
      </c>
      <c r="L64" s="14" t="str">
        <f t="shared" si="1"/>
        <v>DC</v>
      </c>
      <c r="M64" s="14">
        <v>2500</v>
      </c>
      <c r="O64" s="14" t="s">
        <v>1014</v>
      </c>
      <c r="P64" s="14">
        <v>16</v>
      </c>
      <c r="Q64" s="14" t="str">
        <f t="shared" si="2"/>
        <v>LOOKUP</v>
      </c>
      <c r="R64" s="319" t="s">
        <v>1015</v>
      </c>
      <c r="S64" t="s">
        <v>844</v>
      </c>
      <c r="T64" s="320" t="str">
        <f t="shared" si="3"/>
        <v>K</v>
      </c>
    </row>
    <row r="65" spans="2:20" x14ac:dyDescent="0.25">
      <c r="B65" s="315" t="s">
        <v>991</v>
      </c>
      <c r="C65" t="s">
        <v>1016</v>
      </c>
      <c r="D65" t="s">
        <v>1017</v>
      </c>
      <c r="E65">
        <v>2</v>
      </c>
      <c r="F65" s="139" t="s">
        <v>765</v>
      </c>
      <c r="G65" t="s">
        <v>839</v>
      </c>
      <c r="H65" s="316" t="s">
        <v>753</v>
      </c>
      <c r="I65" s="317" t="s">
        <v>1018</v>
      </c>
      <c r="J65" t="s">
        <v>1019</v>
      </c>
      <c r="K65" s="318" t="str">
        <f t="shared" si="0"/>
        <v>LOOKUP</v>
      </c>
      <c r="L65" s="14" t="str">
        <f t="shared" si="1"/>
        <v>AC</v>
      </c>
      <c r="M65" s="14" t="s">
        <v>842</v>
      </c>
      <c r="O65" s="14">
        <v>42</v>
      </c>
      <c r="P65" s="14" t="s">
        <v>923</v>
      </c>
      <c r="Q65" s="14" t="str">
        <f t="shared" si="2"/>
        <v>LOOKUP</v>
      </c>
      <c r="R65" s="319" t="s">
        <v>1020</v>
      </c>
      <c r="S65" t="s">
        <v>844</v>
      </c>
      <c r="T65" s="320" t="str">
        <f t="shared" si="3"/>
        <v>K</v>
      </c>
    </row>
    <row r="66" spans="2:20" x14ac:dyDescent="0.25">
      <c r="B66" s="315" t="s">
        <v>991</v>
      </c>
      <c r="C66" t="s">
        <v>1021</v>
      </c>
      <c r="D66" t="s">
        <v>1022</v>
      </c>
      <c r="E66">
        <v>2</v>
      </c>
      <c r="F66" s="139" t="s">
        <v>765</v>
      </c>
      <c r="G66" t="s">
        <v>847</v>
      </c>
      <c r="H66" s="316" t="s">
        <v>753</v>
      </c>
      <c r="I66" s="317" t="s">
        <v>1023</v>
      </c>
      <c r="J66" t="s">
        <v>1024</v>
      </c>
      <c r="K66" s="318" t="str">
        <f t="shared" ref="K66:K91" si="4">IF(H66="TR", $X$24, IF(H66="SG", $X$25, IF(H66="TP",$X$26, IF( H66="LC",$X$27, IF( H66="HS",$X$28,$X$29)))))</f>
        <v>LOOKUP</v>
      </c>
      <c r="L66" s="14" t="str">
        <f t="shared" ref="L66:L91" si="5">IF(H66="TR", $V$24, IF(H66="SG", $V$25, IF(H66="TP",$V$26, IF( H66="LC",$V$27, IF( H66="HS",$V$28,$V$29)))))</f>
        <v>AC</v>
      </c>
      <c r="M66" s="14" t="s">
        <v>842</v>
      </c>
      <c r="O66" s="14">
        <v>43</v>
      </c>
      <c r="P66" s="14" t="s">
        <v>929</v>
      </c>
      <c r="Q66" s="14" t="str">
        <f t="shared" ref="Q66:Q91" si="6">IF(H66="TR", $X$24, IF(H66="SG", $X$25, IF(H66="TP",$X$26, IF( H66="LC",$X$27, IF( H66="HS",$X$28,$X$29)))))</f>
        <v>LOOKUP</v>
      </c>
      <c r="R66" s="319" t="s">
        <v>1025</v>
      </c>
      <c r="S66" t="s">
        <v>844</v>
      </c>
      <c r="T66" s="320" t="str">
        <f t="shared" ref="T66:T91" si="7">IF(H66="TR", $Y$24, IF(H66="SG", $Y$25, IF(H66="TP", $Y$26, IF(H66="LC",$Y$27, IF( H66="HS",$Y$28,$Y$29)))))</f>
        <v>K</v>
      </c>
    </row>
    <row r="67" spans="2:20" x14ac:dyDescent="0.25">
      <c r="B67" s="315" t="s">
        <v>991</v>
      </c>
      <c r="C67" t="s">
        <v>1026</v>
      </c>
      <c r="D67" t="s">
        <v>1027</v>
      </c>
      <c r="E67">
        <v>1</v>
      </c>
      <c r="F67" s="139" t="s">
        <v>759</v>
      </c>
      <c r="G67" t="s">
        <v>839</v>
      </c>
      <c r="H67" s="323" t="s">
        <v>813</v>
      </c>
      <c r="I67" s="317" t="s">
        <v>1028</v>
      </c>
      <c r="J67" t="s">
        <v>1029</v>
      </c>
      <c r="K67" s="318" t="str">
        <f t="shared" si="4"/>
        <v>LOOKUP</v>
      </c>
      <c r="L67" s="14" t="str">
        <f t="shared" si="5"/>
        <v>DC</v>
      </c>
      <c r="M67" s="14">
        <v>2500</v>
      </c>
      <c r="O67" s="14" t="s">
        <v>1030</v>
      </c>
      <c r="P67" s="14">
        <v>17</v>
      </c>
      <c r="Q67" s="14" t="str">
        <f t="shared" si="6"/>
        <v>LOOKUP</v>
      </c>
      <c r="R67" s="319" t="s">
        <v>1031</v>
      </c>
      <c r="S67" t="s">
        <v>844</v>
      </c>
      <c r="T67" s="320" t="str">
        <f t="shared" si="7"/>
        <v>K</v>
      </c>
    </row>
    <row r="68" spans="2:20" x14ac:dyDescent="0.25">
      <c r="B68" s="315" t="s">
        <v>1032</v>
      </c>
      <c r="C68" t="s">
        <v>1033</v>
      </c>
      <c r="D68" t="s">
        <v>1034</v>
      </c>
      <c r="E68">
        <v>1</v>
      </c>
      <c r="F68" s="139" t="s">
        <v>767</v>
      </c>
      <c r="G68" t="s">
        <v>839</v>
      </c>
      <c r="H68" s="323" t="s">
        <v>813</v>
      </c>
      <c r="I68" s="317" t="s">
        <v>1035</v>
      </c>
      <c r="J68" t="s">
        <v>1036</v>
      </c>
      <c r="K68" s="318" t="str">
        <f t="shared" si="4"/>
        <v>LOOKUP</v>
      </c>
      <c r="L68" s="14" t="str">
        <f t="shared" si="5"/>
        <v>DC</v>
      </c>
      <c r="M68" s="14">
        <v>2500</v>
      </c>
      <c r="O68" s="14">
        <v>50</v>
      </c>
      <c r="P68" s="14">
        <v>18</v>
      </c>
      <c r="Q68" s="14" t="str">
        <f t="shared" si="6"/>
        <v>LOOKUP</v>
      </c>
      <c r="R68" s="319" t="s">
        <v>1037</v>
      </c>
      <c r="S68" t="s">
        <v>844</v>
      </c>
      <c r="T68" s="320" t="str">
        <f t="shared" si="7"/>
        <v>K</v>
      </c>
    </row>
    <row r="69" spans="2:20" x14ac:dyDescent="0.25">
      <c r="B69" s="315" t="s">
        <v>1032</v>
      </c>
      <c r="C69" t="s">
        <v>1038</v>
      </c>
      <c r="D69" t="s">
        <v>1039</v>
      </c>
      <c r="E69">
        <v>1</v>
      </c>
      <c r="F69" s="139" t="s">
        <v>767</v>
      </c>
      <c r="G69" t="s">
        <v>847</v>
      </c>
      <c r="H69" s="323" t="s">
        <v>813</v>
      </c>
      <c r="I69" s="317" t="s">
        <v>1040</v>
      </c>
      <c r="J69" t="s">
        <v>1041</v>
      </c>
      <c r="K69" s="318" t="str">
        <f t="shared" si="4"/>
        <v>LOOKUP</v>
      </c>
      <c r="L69" s="14" t="str">
        <f t="shared" si="5"/>
        <v>DC</v>
      </c>
      <c r="M69" s="14">
        <v>2500</v>
      </c>
      <c r="O69" s="14">
        <v>51</v>
      </c>
      <c r="P69" s="14">
        <v>19</v>
      </c>
      <c r="Q69" s="14" t="str">
        <f t="shared" si="6"/>
        <v>LOOKUP</v>
      </c>
      <c r="R69" s="319" t="s">
        <v>1042</v>
      </c>
      <c r="S69" t="s">
        <v>844</v>
      </c>
      <c r="T69" s="320" t="str">
        <f t="shared" si="7"/>
        <v>K</v>
      </c>
    </row>
    <row r="70" spans="2:20" x14ac:dyDescent="0.25">
      <c r="B70" s="315" t="s">
        <v>1032</v>
      </c>
      <c r="C70" t="s">
        <v>1043</v>
      </c>
      <c r="D70" t="s">
        <v>1044</v>
      </c>
      <c r="E70">
        <v>1</v>
      </c>
      <c r="F70" s="139" t="s">
        <v>774</v>
      </c>
      <c r="G70" t="s">
        <v>839</v>
      </c>
      <c r="H70" s="323" t="s">
        <v>813</v>
      </c>
      <c r="I70" s="317" t="s">
        <v>1045</v>
      </c>
      <c r="J70" t="s">
        <v>1046</v>
      </c>
      <c r="K70" s="318" t="str">
        <f t="shared" si="4"/>
        <v>LOOKUP</v>
      </c>
      <c r="L70" s="14" t="str">
        <f t="shared" si="5"/>
        <v>DC</v>
      </c>
      <c r="M70" s="14">
        <v>2500</v>
      </c>
      <c r="O70" s="14">
        <v>52</v>
      </c>
      <c r="P70" s="14" t="s">
        <v>1047</v>
      </c>
      <c r="Q70" s="14" t="str">
        <f t="shared" si="6"/>
        <v>LOOKUP</v>
      </c>
      <c r="R70" s="319" t="s">
        <v>1048</v>
      </c>
      <c r="S70" t="s">
        <v>844</v>
      </c>
      <c r="T70" s="320" t="str">
        <f t="shared" si="7"/>
        <v>K</v>
      </c>
    </row>
    <row r="71" spans="2:20" x14ac:dyDescent="0.25">
      <c r="B71" s="315" t="s">
        <v>1032</v>
      </c>
      <c r="C71" t="s">
        <v>1049</v>
      </c>
      <c r="D71" t="s">
        <v>1050</v>
      </c>
      <c r="E71">
        <v>1</v>
      </c>
      <c r="F71" s="139" t="s">
        <v>774</v>
      </c>
      <c r="G71" t="s">
        <v>847</v>
      </c>
      <c r="H71" s="323" t="s">
        <v>813</v>
      </c>
      <c r="I71" s="317" t="s">
        <v>1051</v>
      </c>
      <c r="J71" t="s">
        <v>1052</v>
      </c>
      <c r="K71" s="318" t="str">
        <f t="shared" si="4"/>
        <v>LOOKUP</v>
      </c>
      <c r="L71" s="14" t="str">
        <f t="shared" si="5"/>
        <v>DC</v>
      </c>
      <c r="M71" s="14">
        <v>2500</v>
      </c>
      <c r="O71" s="14">
        <v>53</v>
      </c>
      <c r="P71" s="14" t="s">
        <v>1053</v>
      </c>
      <c r="Q71" s="14" t="str">
        <f t="shared" si="6"/>
        <v>LOOKUP</v>
      </c>
      <c r="R71" s="319" t="s">
        <v>1054</v>
      </c>
      <c r="S71" t="s">
        <v>844</v>
      </c>
      <c r="T71" s="320" t="str">
        <f t="shared" si="7"/>
        <v>K</v>
      </c>
    </row>
    <row r="72" spans="2:20" x14ac:dyDescent="0.25">
      <c r="B72" s="315" t="s">
        <v>1032</v>
      </c>
      <c r="C72" t="s">
        <v>1055</v>
      </c>
      <c r="D72" t="s">
        <v>1056</v>
      </c>
      <c r="E72">
        <v>1</v>
      </c>
      <c r="F72" s="139" t="s">
        <v>781</v>
      </c>
      <c r="G72" t="s">
        <v>839</v>
      </c>
      <c r="H72" s="323" t="s">
        <v>813</v>
      </c>
      <c r="I72" s="317" t="s">
        <v>1057</v>
      </c>
      <c r="J72" t="s">
        <v>1058</v>
      </c>
      <c r="K72" s="318" t="str">
        <f t="shared" si="4"/>
        <v>LOOKUP</v>
      </c>
      <c r="L72" s="14" t="str">
        <f t="shared" si="5"/>
        <v>DC</v>
      </c>
      <c r="M72" s="14">
        <v>2500</v>
      </c>
      <c r="O72" s="14">
        <v>54</v>
      </c>
      <c r="P72" s="14" t="s">
        <v>1059</v>
      </c>
      <c r="Q72" s="14" t="str">
        <f t="shared" si="6"/>
        <v>LOOKUP</v>
      </c>
      <c r="R72" s="319" t="s">
        <v>1060</v>
      </c>
      <c r="S72" t="s">
        <v>844</v>
      </c>
      <c r="T72" s="320" t="str">
        <f t="shared" si="7"/>
        <v>K</v>
      </c>
    </row>
    <row r="73" spans="2:20" x14ac:dyDescent="0.25">
      <c r="B73" s="315" t="s">
        <v>1032</v>
      </c>
      <c r="C73" t="s">
        <v>1061</v>
      </c>
      <c r="D73" t="s">
        <v>1062</v>
      </c>
      <c r="E73">
        <v>1</v>
      </c>
      <c r="F73" s="139" t="s">
        <v>781</v>
      </c>
      <c r="G73" t="s">
        <v>847</v>
      </c>
      <c r="H73" s="323" t="s">
        <v>813</v>
      </c>
      <c r="I73" s="317" t="s">
        <v>1063</v>
      </c>
      <c r="J73" t="s">
        <v>1064</v>
      </c>
      <c r="K73" s="318" t="str">
        <f t="shared" si="4"/>
        <v>LOOKUP</v>
      </c>
      <c r="L73" s="14" t="str">
        <f t="shared" si="5"/>
        <v>DC</v>
      </c>
      <c r="M73" s="14">
        <v>2500</v>
      </c>
      <c r="O73" s="14">
        <v>55</v>
      </c>
      <c r="P73" s="14" t="s">
        <v>1065</v>
      </c>
      <c r="Q73" s="14" t="str">
        <f t="shared" si="6"/>
        <v>LOOKUP</v>
      </c>
      <c r="R73" s="319" t="s">
        <v>1066</v>
      </c>
      <c r="S73" t="s">
        <v>844</v>
      </c>
      <c r="T73" s="320" t="str">
        <f t="shared" si="7"/>
        <v>K</v>
      </c>
    </row>
    <row r="74" spans="2:20" x14ac:dyDescent="0.25">
      <c r="B74" s="315" t="s">
        <v>1032</v>
      </c>
      <c r="C74" t="s">
        <v>1067</v>
      </c>
      <c r="D74" t="s">
        <v>1068</v>
      </c>
      <c r="E74">
        <v>2</v>
      </c>
      <c r="F74" s="139" t="s">
        <v>758</v>
      </c>
      <c r="G74" t="s">
        <v>839</v>
      </c>
      <c r="H74" s="323" t="s">
        <v>813</v>
      </c>
      <c r="I74" s="317" t="s">
        <v>1069</v>
      </c>
      <c r="J74" t="s">
        <v>1070</v>
      </c>
      <c r="K74" s="318" t="str">
        <f t="shared" si="4"/>
        <v>LOOKUP</v>
      </c>
      <c r="L74" s="14" t="str">
        <f t="shared" si="5"/>
        <v>DC</v>
      </c>
      <c r="M74" s="14">
        <v>2500</v>
      </c>
      <c r="O74" s="14">
        <v>48</v>
      </c>
      <c r="P74" s="14">
        <v>10</v>
      </c>
      <c r="Q74" s="14" t="str">
        <f t="shared" si="6"/>
        <v>LOOKUP</v>
      </c>
      <c r="R74" s="319" t="s">
        <v>1071</v>
      </c>
      <c r="S74" t="s">
        <v>844</v>
      </c>
      <c r="T74" s="320" t="str">
        <f t="shared" si="7"/>
        <v>K</v>
      </c>
    </row>
    <row r="75" spans="2:20" x14ac:dyDescent="0.25">
      <c r="B75" s="315" t="s">
        <v>1072</v>
      </c>
      <c r="C75" t="s">
        <v>1073</v>
      </c>
      <c r="D75" s="162" t="s">
        <v>1074</v>
      </c>
      <c r="E75">
        <v>1</v>
      </c>
      <c r="F75" s="139" t="s">
        <v>762</v>
      </c>
      <c r="G75" t="s">
        <v>839</v>
      </c>
      <c r="H75" s="324" t="s">
        <v>755</v>
      </c>
      <c r="I75" s="1">
        <v>200610240</v>
      </c>
      <c r="J75" s="162" t="s">
        <v>1075</v>
      </c>
      <c r="K75" s="318" t="str">
        <f t="shared" si="4"/>
        <v>LOOKUP</v>
      </c>
      <c r="L75" s="14" t="str">
        <f t="shared" si="5"/>
        <v>DC</v>
      </c>
      <c r="M75" s="14">
        <f t="shared" ref="M75:M91" si="8">IF(H75="TR", $W$24, IF(H75="SG", $W$25, IF(H75="TP",$W$26, IF( H75="LC",$W$27, IF( H75="HS",$W$28,$W$29)))))</f>
        <v>5</v>
      </c>
      <c r="O75" s="14">
        <v>68</v>
      </c>
      <c r="P75" s="14">
        <v>30</v>
      </c>
      <c r="Q75" s="14" t="str">
        <f t="shared" si="6"/>
        <v>LOOKUP</v>
      </c>
      <c r="R75" t="s">
        <v>1076</v>
      </c>
      <c r="S75" t="s">
        <v>844</v>
      </c>
      <c r="T75" s="320" t="str">
        <f t="shared" si="7"/>
        <v>lb</v>
      </c>
    </row>
    <row r="76" spans="2:20" x14ac:dyDescent="0.25">
      <c r="B76" s="315" t="s">
        <v>1072</v>
      </c>
      <c r="C76" t="s">
        <v>1077</v>
      </c>
      <c r="D76" s="83" t="s">
        <v>1078</v>
      </c>
      <c r="E76">
        <v>1</v>
      </c>
      <c r="F76" s="139" t="s">
        <v>762</v>
      </c>
      <c r="G76" t="s">
        <v>847</v>
      </c>
      <c r="H76" s="324" t="s">
        <v>755</v>
      </c>
      <c r="I76" s="1">
        <v>310292</v>
      </c>
      <c r="J76" s="83" t="s">
        <v>1079</v>
      </c>
      <c r="K76" s="318" t="str">
        <f t="shared" si="4"/>
        <v>LOOKUP</v>
      </c>
      <c r="L76" s="14" t="str">
        <f t="shared" si="5"/>
        <v>DC</v>
      </c>
      <c r="M76" s="14">
        <f t="shared" si="8"/>
        <v>5</v>
      </c>
      <c r="O76" s="14">
        <v>69</v>
      </c>
      <c r="P76" s="14">
        <v>31</v>
      </c>
      <c r="Q76" s="14" t="str">
        <f t="shared" si="6"/>
        <v>LOOKUP</v>
      </c>
      <c r="R76" t="s">
        <v>1080</v>
      </c>
      <c r="S76" t="s">
        <v>844</v>
      </c>
      <c r="T76" s="320" t="str">
        <f t="shared" si="7"/>
        <v>lb</v>
      </c>
    </row>
    <row r="77" spans="2:20" x14ac:dyDescent="0.25">
      <c r="B77" s="315" t="s">
        <v>1072</v>
      </c>
      <c r="C77" t="s">
        <v>1081</v>
      </c>
      <c r="D77" s="162" t="s">
        <v>1082</v>
      </c>
      <c r="E77">
        <v>1</v>
      </c>
      <c r="F77" s="139" t="s">
        <v>770</v>
      </c>
      <c r="G77" t="s">
        <v>839</v>
      </c>
      <c r="H77" s="324" t="s">
        <v>755</v>
      </c>
      <c r="I77" s="1">
        <v>200610239</v>
      </c>
      <c r="J77" s="162" t="s">
        <v>1083</v>
      </c>
      <c r="K77" s="318" t="str">
        <f t="shared" si="4"/>
        <v>LOOKUP</v>
      </c>
      <c r="L77" s="14" t="str">
        <f t="shared" si="5"/>
        <v>DC</v>
      </c>
      <c r="M77" s="14">
        <f t="shared" si="8"/>
        <v>5</v>
      </c>
      <c r="O77" s="14" t="s">
        <v>1084</v>
      </c>
      <c r="P77" s="14">
        <v>32</v>
      </c>
      <c r="Q77" s="14" t="str">
        <f t="shared" si="6"/>
        <v>LOOKUP</v>
      </c>
      <c r="R77" t="s">
        <v>1085</v>
      </c>
      <c r="S77" t="s">
        <v>844</v>
      </c>
      <c r="T77" s="320" t="str">
        <f t="shared" si="7"/>
        <v>lb</v>
      </c>
    </row>
    <row r="78" spans="2:20" x14ac:dyDescent="0.25">
      <c r="B78" s="315" t="s">
        <v>1072</v>
      </c>
      <c r="C78" t="s">
        <v>1086</v>
      </c>
      <c r="D78" s="83" t="s">
        <v>1087</v>
      </c>
      <c r="E78">
        <v>1</v>
      </c>
      <c r="F78" s="139" t="s">
        <v>770</v>
      </c>
      <c r="G78" t="s">
        <v>847</v>
      </c>
      <c r="H78" s="324" t="s">
        <v>755</v>
      </c>
      <c r="I78" s="1">
        <v>310291</v>
      </c>
      <c r="J78" s="83" t="s">
        <v>1088</v>
      </c>
      <c r="K78" s="318" t="str">
        <f t="shared" si="4"/>
        <v>LOOKUP</v>
      </c>
      <c r="L78" s="14" t="str">
        <f t="shared" si="5"/>
        <v>DC</v>
      </c>
      <c r="M78" s="14">
        <f t="shared" si="8"/>
        <v>5</v>
      </c>
      <c r="O78" s="14" t="s">
        <v>1089</v>
      </c>
      <c r="P78" s="14">
        <v>33</v>
      </c>
      <c r="Q78" s="14" t="str">
        <f t="shared" si="6"/>
        <v>LOOKUP</v>
      </c>
      <c r="R78" t="s">
        <v>1090</v>
      </c>
      <c r="S78" t="s">
        <v>844</v>
      </c>
      <c r="T78" s="320" t="str">
        <f t="shared" si="7"/>
        <v>lb</v>
      </c>
    </row>
    <row r="79" spans="2:20" x14ac:dyDescent="0.25">
      <c r="B79" s="12" t="s">
        <v>1091</v>
      </c>
      <c r="C79" t="s">
        <v>1092</v>
      </c>
      <c r="D79" s="162" t="s">
        <v>1093</v>
      </c>
      <c r="E79">
        <v>1</v>
      </c>
      <c r="F79" s="139" t="s">
        <v>777</v>
      </c>
      <c r="G79" t="s">
        <v>839</v>
      </c>
      <c r="H79" s="324" t="s">
        <v>755</v>
      </c>
      <c r="I79" s="1">
        <v>200610235</v>
      </c>
      <c r="J79" s="162" t="s">
        <v>1094</v>
      </c>
      <c r="K79" s="318" t="str">
        <f t="shared" si="4"/>
        <v>LOOKUP</v>
      </c>
      <c r="L79" s="14" t="str">
        <f t="shared" si="5"/>
        <v>DC</v>
      </c>
      <c r="M79" s="14">
        <f t="shared" si="8"/>
        <v>5</v>
      </c>
      <c r="O79" s="14" t="s">
        <v>1095</v>
      </c>
      <c r="P79" s="14">
        <v>34</v>
      </c>
      <c r="Q79" s="14" t="str">
        <f t="shared" si="6"/>
        <v>LOOKUP</v>
      </c>
      <c r="R79" t="s">
        <v>1096</v>
      </c>
      <c r="S79" t="s">
        <v>844</v>
      </c>
      <c r="T79" s="320" t="str">
        <f t="shared" si="7"/>
        <v>lb</v>
      </c>
    </row>
    <row r="80" spans="2:20" x14ac:dyDescent="0.25">
      <c r="B80" s="12" t="s">
        <v>1091</v>
      </c>
      <c r="C80" t="s">
        <v>1097</v>
      </c>
      <c r="D80" s="83" t="s">
        <v>1098</v>
      </c>
      <c r="E80">
        <v>1</v>
      </c>
      <c r="F80" s="139" t="s">
        <v>777</v>
      </c>
      <c r="G80" t="s">
        <v>847</v>
      </c>
      <c r="H80" s="324" t="s">
        <v>755</v>
      </c>
      <c r="I80" s="1">
        <v>310288</v>
      </c>
      <c r="J80" s="83" t="s">
        <v>1099</v>
      </c>
      <c r="K80" s="318" t="str">
        <f t="shared" si="4"/>
        <v>LOOKUP</v>
      </c>
      <c r="L80" s="14" t="str">
        <f t="shared" si="5"/>
        <v>DC</v>
      </c>
      <c r="M80" s="14">
        <f t="shared" si="8"/>
        <v>5</v>
      </c>
      <c r="O80" s="14" t="s">
        <v>1100</v>
      </c>
      <c r="P80" s="14">
        <v>35</v>
      </c>
      <c r="Q80" s="14" t="str">
        <f t="shared" si="6"/>
        <v>LOOKUP</v>
      </c>
      <c r="R80" t="s">
        <v>1101</v>
      </c>
      <c r="S80" t="s">
        <v>844</v>
      </c>
      <c r="T80" s="320" t="str">
        <f t="shared" si="7"/>
        <v>lb</v>
      </c>
    </row>
    <row r="81" spans="2:20" x14ac:dyDescent="0.25">
      <c r="B81" s="12" t="s">
        <v>1091</v>
      </c>
      <c r="C81" t="s">
        <v>1102</v>
      </c>
      <c r="D81" s="162" t="s">
        <v>1103</v>
      </c>
      <c r="E81">
        <v>1</v>
      </c>
      <c r="F81" s="139" t="s">
        <v>784</v>
      </c>
      <c r="G81" t="s">
        <v>839</v>
      </c>
      <c r="H81" s="324" t="s">
        <v>755</v>
      </c>
      <c r="I81" s="1">
        <v>200610233</v>
      </c>
      <c r="J81" s="162" t="s">
        <v>1104</v>
      </c>
      <c r="K81" s="318" t="str">
        <f t="shared" si="4"/>
        <v>LOOKUP</v>
      </c>
      <c r="L81" s="14" t="str">
        <f t="shared" si="5"/>
        <v>DC</v>
      </c>
      <c r="M81" s="14">
        <f t="shared" si="8"/>
        <v>5</v>
      </c>
      <c r="O81" s="14" t="s">
        <v>1105</v>
      </c>
      <c r="P81" s="14">
        <v>36</v>
      </c>
      <c r="Q81" s="14" t="str">
        <f t="shared" si="6"/>
        <v>LOOKUP</v>
      </c>
      <c r="R81" t="s">
        <v>1106</v>
      </c>
      <c r="S81" t="s">
        <v>844</v>
      </c>
      <c r="T81" s="320" t="str">
        <f t="shared" si="7"/>
        <v>lb</v>
      </c>
    </row>
    <row r="82" spans="2:20" x14ac:dyDescent="0.25">
      <c r="B82" s="12" t="s">
        <v>1091</v>
      </c>
      <c r="C82" t="s">
        <v>1107</v>
      </c>
      <c r="D82" s="83" t="s">
        <v>1108</v>
      </c>
      <c r="E82">
        <v>1</v>
      </c>
      <c r="F82" s="139" t="s">
        <v>784</v>
      </c>
      <c r="G82" t="s">
        <v>847</v>
      </c>
      <c r="H82" s="324" t="s">
        <v>755</v>
      </c>
      <c r="I82" s="1">
        <v>310287</v>
      </c>
      <c r="J82" s="83" t="s">
        <v>1109</v>
      </c>
      <c r="K82" s="318" t="str">
        <f t="shared" si="4"/>
        <v>LOOKUP</v>
      </c>
      <c r="L82" s="14" t="str">
        <f t="shared" si="5"/>
        <v>DC</v>
      </c>
      <c r="M82" s="14">
        <f t="shared" si="8"/>
        <v>5</v>
      </c>
      <c r="O82" s="14" t="s">
        <v>1110</v>
      </c>
      <c r="P82" s="14">
        <v>37</v>
      </c>
      <c r="Q82" s="14" t="str">
        <f t="shared" si="6"/>
        <v>LOOKUP</v>
      </c>
      <c r="R82" t="s">
        <v>1111</v>
      </c>
      <c r="S82" t="s">
        <v>844</v>
      </c>
      <c r="T82" s="320" t="str">
        <f t="shared" si="7"/>
        <v>lb</v>
      </c>
    </row>
    <row r="83" spans="2:20" x14ac:dyDescent="0.25">
      <c r="B83" s="12" t="s">
        <v>1112</v>
      </c>
      <c r="C83" t="s">
        <v>1113</v>
      </c>
      <c r="D83" s="162" t="s">
        <v>1114</v>
      </c>
      <c r="E83">
        <v>2</v>
      </c>
      <c r="F83" s="139" t="s">
        <v>762</v>
      </c>
      <c r="G83" t="s">
        <v>839</v>
      </c>
      <c r="H83" s="324" t="s">
        <v>755</v>
      </c>
      <c r="I83" s="1">
        <v>200610237</v>
      </c>
      <c r="J83" s="162" t="s">
        <v>1115</v>
      </c>
      <c r="K83" s="318" t="str">
        <f t="shared" si="4"/>
        <v>LOOKUP</v>
      </c>
      <c r="L83" s="14" t="str">
        <f t="shared" si="5"/>
        <v>DC</v>
      </c>
      <c r="M83" s="14">
        <f t="shared" si="8"/>
        <v>5</v>
      </c>
      <c r="O83" s="14">
        <v>68</v>
      </c>
      <c r="P83" s="14">
        <v>30</v>
      </c>
      <c r="Q83" s="14" t="str">
        <f t="shared" si="6"/>
        <v>LOOKUP</v>
      </c>
      <c r="R83" t="s">
        <v>1116</v>
      </c>
      <c r="S83" t="s">
        <v>844</v>
      </c>
      <c r="T83" s="320" t="str">
        <f t="shared" si="7"/>
        <v>lb</v>
      </c>
    </row>
    <row r="84" spans="2:20" x14ac:dyDescent="0.25">
      <c r="B84" s="12" t="s">
        <v>1112</v>
      </c>
      <c r="C84" t="s">
        <v>1117</v>
      </c>
      <c r="D84" s="83" t="s">
        <v>1118</v>
      </c>
      <c r="E84">
        <v>2</v>
      </c>
      <c r="F84" s="139" t="s">
        <v>762</v>
      </c>
      <c r="G84" t="s">
        <v>847</v>
      </c>
      <c r="H84" s="324" t="s">
        <v>755</v>
      </c>
      <c r="I84" s="1">
        <v>310290</v>
      </c>
      <c r="J84" s="83" t="s">
        <v>1119</v>
      </c>
      <c r="K84" s="318" t="str">
        <f t="shared" si="4"/>
        <v>LOOKUP</v>
      </c>
      <c r="L84" s="14" t="str">
        <f t="shared" si="5"/>
        <v>DC</v>
      </c>
      <c r="M84" s="14">
        <f t="shared" si="8"/>
        <v>5</v>
      </c>
      <c r="O84" s="14">
        <v>69</v>
      </c>
      <c r="P84" s="14">
        <v>31</v>
      </c>
      <c r="Q84" s="14" t="str">
        <f t="shared" si="6"/>
        <v>LOOKUP</v>
      </c>
      <c r="R84" t="s">
        <v>1120</v>
      </c>
      <c r="S84" t="s">
        <v>844</v>
      </c>
      <c r="T84" s="320" t="str">
        <f t="shared" si="7"/>
        <v>lb</v>
      </c>
    </row>
    <row r="85" spans="2:20" x14ac:dyDescent="0.25">
      <c r="B85" s="12" t="s">
        <v>1112</v>
      </c>
      <c r="C85" t="s">
        <v>1121</v>
      </c>
      <c r="D85" s="162" t="s">
        <v>1122</v>
      </c>
      <c r="E85">
        <v>2</v>
      </c>
      <c r="F85" s="139" t="s">
        <v>770</v>
      </c>
      <c r="G85" t="s">
        <v>839</v>
      </c>
      <c r="H85" s="324" t="s">
        <v>755</v>
      </c>
      <c r="I85" s="1">
        <v>201610067</v>
      </c>
      <c r="J85" s="162" t="s">
        <v>1123</v>
      </c>
      <c r="K85" s="318" t="str">
        <f t="shared" si="4"/>
        <v>LOOKUP</v>
      </c>
      <c r="L85" s="14" t="str">
        <f t="shared" si="5"/>
        <v>DC</v>
      </c>
      <c r="M85" s="14">
        <f t="shared" si="8"/>
        <v>5</v>
      </c>
      <c r="O85" s="14" t="s">
        <v>1084</v>
      </c>
      <c r="P85" s="14">
        <v>32</v>
      </c>
      <c r="Q85" s="14" t="str">
        <f t="shared" si="6"/>
        <v>LOOKUP</v>
      </c>
      <c r="R85" t="s">
        <v>1124</v>
      </c>
      <c r="S85" t="s">
        <v>844</v>
      </c>
      <c r="T85" s="320" t="str">
        <f t="shared" si="7"/>
        <v>lb</v>
      </c>
    </row>
    <row r="86" spans="2:20" x14ac:dyDescent="0.25">
      <c r="B86" s="12" t="s">
        <v>1112</v>
      </c>
      <c r="C86" t="s">
        <v>1125</v>
      </c>
      <c r="D86" s="83" t="s">
        <v>1126</v>
      </c>
      <c r="E86">
        <v>2</v>
      </c>
      <c r="F86" s="139" t="s">
        <v>770</v>
      </c>
      <c r="G86" t="s">
        <v>847</v>
      </c>
      <c r="H86" s="324" t="s">
        <v>755</v>
      </c>
      <c r="I86" s="1">
        <v>310293</v>
      </c>
      <c r="J86" s="83" t="s">
        <v>1127</v>
      </c>
      <c r="K86" s="318" t="str">
        <f t="shared" si="4"/>
        <v>LOOKUP</v>
      </c>
      <c r="L86" s="14" t="str">
        <f t="shared" si="5"/>
        <v>DC</v>
      </c>
      <c r="M86" s="14">
        <f t="shared" si="8"/>
        <v>5</v>
      </c>
      <c r="O86" s="14" t="s">
        <v>1089</v>
      </c>
      <c r="P86" s="14">
        <v>33</v>
      </c>
      <c r="Q86" s="14" t="str">
        <f t="shared" si="6"/>
        <v>LOOKUP</v>
      </c>
      <c r="R86" t="s">
        <v>1128</v>
      </c>
      <c r="S86" t="s">
        <v>844</v>
      </c>
      <c r="T86" s="320" t="str">
        <f t="shared" si="7"/>
        <v>lb</v>
      </c>
    </row>
    <row r="87" spans="2:20" x14ac:dyDescent="0.25">
      <c r="B87" s="12" t="s">
        <v>1129</v>
      </c>
      <c r="C87" t="s">
        <v>1130</v>
      </c>
      <c r="D87" s="162" t="s">
        <v>1131</v>
      </c>
      <c r="E87">
        <v>2</v>
      </c>
      <c r="F87" s="139" t="s">
        <v>777</v>
      </c>
      <c r="G87" t="s">
        <v>839</v>
      </c>
      <c r="H87" s="324" t="s">
        <v>755</v>
      </c>
      <c r="I87" s="1">
        <v>200610236</v>
      </c>
      <c r="J87" s="162" t="s">
        <v>1132</v>
      </c>
      <c r="K87" s="318" t="str">
        <f t="shared" si="4"/>
        <v>LOOKUP</v>
      </c>
      <c r="L87" s="14" t="str">
        <f t="shared" si="5"/>
        <v>DC</v>
      </c>
      <c r="M87" s="14">
        <f t="shared" si="8"/>
        <v>5</v>
      </c>
      <c r="O87" s="14" t="s">
        <v>1095</v>
      </c>
      <c r="P87" s="14">
        <v>34</v>
      </c>
      <c r="Q87" s="14" t="str">
        <f t="shared" si="6"/>
        <v>LOOKUP</v>
      </c>
      <c r="R87" t="s">
        <v>1133</v>
      </c>
      <c r="S87" t="s">
        <v>844</v>
      </c>
      <c r="T87" s="320" t="str">
        <f t="shared" si="7"/>
        <v>lb</v>
      </c>
    </row>
    <row r="88" spans="2:20" x14ac:dyDescent="0.25">
      <c r="B88" s="12" t="s">
        <v>1129</v>
      </c>
      <c r="C88" t="s">
        <v>1134</v>
      </c>
      <c r="D88" s="83" t="s">
        <v>1135</v>
      </c>
      <c r="E88">
        <v>2</v>
      </c>
      <c r="F88" s="139" t="s">
        <v>777</v>
      </c>
      <c r="G88" t="s">
        <v>847</v>
      </c>
      <c r="H88" s="324" t="s">
        <v>755</v>
      </c>
      <c r="I88" s="1">
        <v>310289</v>
      </c>
      <c r="J88" s="83" t="s">
        <v>1136</v>
      </c>
      <c r="K88" s="318" t="str">
        <f t="shared" si="4"/>
        <v>LOOKUP</v>
      </c>
      <c r="L88" s="14" t="str">
        <f t="shared" si="5"/>
        <v>DC</v>
      </c>
      <c r="M88" s="14">
        <f t="shared" si="8"/>
        <v>5</v>
      </c>
      <c r="O88" s="14" t="s">
        <v>1100</v>
      </c>
      <c r="P88" s="14">
        <v>35</v>
      </c>
      <c r="Q88" s="14" t="str">
        <f t="shared" si="6"/>
        <v>LOOKUP</v>
      </c>
      <c r="R88" t="s">
        <v>1137</v>
      </c>
      <c r="S88" t="s">
        <v>844</v>
      </c>
      <c r="T88" s="320" t="str">
        <f t="shared" si="7"/>
        <v>lb</v>
      </c>
    </row>
    <row r="89" spans="2:20" x14ac:dyDescent="0.25">
      <c r="B89" s="12" t="s">
        <v>1129</v>
      </c>
      <c r="C89" t="s">
        <v>1138</v>
      </c>
      <c r="D89" s="162" t="s">
        <v>1139</v>
      </c>
      <c r="E89">
        <v>2</v>
      </c>
      <c r="F89" s="139" t="s">
        <v>784</v>
      </c>
      <c r="G89" t="s">
        <v>839</v>
      </c>
      <c r="H89" s="324" t="s">
        <v>755</v>
      </c>
      <c r="I89" s="1">
        <v>200610232</v>
      </c>
      <c r="J89" s="162" t="s">
        <v>1140</v>
      </c>
      <c r="K89" s="318" t="str">
        <f t="shared" si="4"/>
        <v>LOOKUP</v>
      </c>
      <c r="L89" s="14" t="str">
        <f t="shared" si="5"/>
        <v>DC</v>
      </c>
      <c r="M89" s="14">
        <f t="shared" si="8"/>
        <v>5</v>
      </c>
      <c r="O89" s="14" t="s">
        <v>1105</v>
      </c>
      <c r="P89" s="14">
        <v>36</v>
      </c>
      <c r="Q89" s="14" t="str">
        <f t="shared" si="6"/>
        <v>LOOKUP</v>
      </c>
      <c r="R89" t="s">
        <v>1141</v>
      </c>
      <c r="S89" t="s">
        <v>844</v>
      </c>
      <c r="T89" s="320" t="str">
        <f t="shared" si="7"/>
        <v>lb</v>
      </c>
    </row>
    <row r="90" spans="2:20" x14ac:dyDescent="0.25">
      <c r="B90" s="12" t="s">
        <v>1129</v>
      </c>
      <c r="C90" t="s">
        <v>1142</v>
      </c>
      <c r="D90" s="83" t="s">
        <v>1143</v>
      </c>
      <c r="E90">
        <v>2</v>
      </c>
      <c r="F90" s="139" t="s">
        <v>784</v>
      </c>
      <c r="G90" t="s">
        <v>847</v>
      </c>
      <c r="H90" s="324" t="s">
        <v>755</v>
      </c>
      <c r="I90" s="1">
        <v>310277</v>
      </c>
      <c r="J90" s="83" t="s">
        <v>1144</v>
      </c>
      <c r="K90" s="318" t="str">
        <f t="shared" si="4"/>
        <v>LOOKUP</v>
      </c>
      <c r="L90" s="14" t="str">
        <f t="shared" si="5"/>
        <v>DC</v>
      </c>
      <c r="M90" s="14">
        <f t="shared" si="8"/>
        <v>5</v>
      </c>
      <c r="O90" s="14" t="s">
        <v>1110</v>
      </c>
      <c r="P90" s="14">
        <v>37</v>
      </c>
      <c r="Q90" s="14" t="str">
        <f t="shared" si="6"/>
        <v>LOOKUP</v>
      </c>
      <c r="R90" t="s">
        <v>1145</v>
      </c>
      <c r="S90" t="s">
        <v>844</v>
      </c>
      <c r="T90" s="320" t="str">
        <f t="shared" si="7"/>
        <v>lb</v>
      </c>
    </row>
    <row r="91" spans="2:20" x14ac:dyDescent="0.25">
      <c r="B91" s="12" t="s">
        <v>1146</v>
      </c>
      <c r="C91" t="s">
        <v>1147</v>
      </c>
      <c r="D91" t="s">
        <v>1147</v>
      </c>
      <c r="E91">
        <v>2</v>
      </c>
      <c r="F91" s="139" t="s">
        <v>760</v>
      </c>
      <c r="G91" t="s">
        <v>839</v>
      </c>
      <c r="H91" s="325" t="s">
        <v>786</v>
      </c>
      <c r="J91" t="s">
        <v>1439</v>
      </c>
      <c r="K91" s="318" t="str">
        <f t="shared" si="4"/>
        <v>LOOKUP</v>
      </c>
      <c r="L91" s="14" t="str">
        <f t="shared" si="5"/>
        <v>DC</v>
      </c>
      <c r="O91" s="14">
        <v>56</v>
      </c>
      <c r="P91" s="14" t="s">
        <v>1443</v>
      </c>
      <c r="Q91" s="14" t="str">
        <f t="shared" si="6"/>
        <v>LOOKUP</v>
      </c>
      <c r="R91" t="s">
        <v>1148</v>
      </c>
      <c r="S91" t="s">
        <v>844</v>
      </c>
      <c r="T91" s="320" t="str">
        <f t="shared" si="7"/>
        <v>G</v>
      </c>
    </row>
    <row r="92" spans="2:20" x14ac:dyDescent="0.25">
      <c r="B92" s="12" t="s">
        <v>1146</v>
      </c>
      <c r="C92" t="s">
        <v>1437</v>
      </c>
      <c r="D92" t="s">
        <v>1437</v>
      </c>
      <c r="E92">
        <v>2</v>
      </c>
      <c r="F92" s="139" t="s">
        <v>768</v>
      </c>
      <c r="G92" t="s">
        <v>839</v>
      </c>
      <c r="H92" s="325" t="s">
        <v>786</v>
      </c>
      <c r="J92" t="s">
        <v>1440</v>
      </c>
      <c r="K92" s="318" t="str">
        <f t="shared" ref="K92" si="9">IF(H92="TR", $X$24, IF(H92="SG", $X$25, IF(H92="TP",$X$26, IF( H92="LC",$X$27, IF( H92="HS",$X$28,$X$29)))))</f>
        <v>LOOKUP</v>
      </c>
      <c r="L92" s="14" t="str">
        <f t="shared" ref="L92" si="10">IF(H92="TR", $V$24, IF(H92="SG", $V$25, IF(H92="TP",$V$26, IF( H92="LC",$V$27, IF( H92="HS",$V$28,$V$29)))))</f>
        <v>DC</v>
      </c>
      <c r="O92" s="14">
        <v>58</v>
      </c>
      <c r="P92" s="14">
        <v>20</v>
      </c>
    </row>
    <row r="93" spans="2:20" x14ac:dyDescent="0.25">
      <c r="B93" s="376" t="s">
        <v>1442</v>
      </c>
      <c r="C93" t="s">
        <v>1438</v>
      </c>
      <c r="D93" t="s">
        <v>1438</v>
      </c>
      <c r="E93">
        <v>2</v>
      </c>
      <c r="F93" s="139" t="s">
        <v>768</v>
      </c>
      <c r="G93" t="s">
        <v>847</v>
      </c>
      <c r="H93" s="325" t="s">
        <v>786</v>
      </c>
      <c r="J93" t="s">
        <v>1441</v>
      </c>
      <c r="K93" s="318" t="str">
        <f t="shared" ref="K93" si="11">IF(H93="TR", $X$24, IF(H93="SG", $X$25, IF(H93="TP",$X$26, IF( H93="LC",$X$27, IF( H93="HS",$X$28,$X$29)))))</f>
        <v>LOOKUP</v>
      </c>
      <c r="L93" s="14" t="str">
        <f t="shared" ref="L93" si="12">IF(H93="TR", $V$24, IF(H93="SG", $V$25, IF(H93="TP",$V$26, IF( H93="LC",$V$27, IF( H93="HS",$V$28,$V$29)))))</f>
        <v>DC</v>
      </c>
      <c r="O93" s="14">
        <v>59</v>
      </c>
      <c r="P93" s="14">
        <v>21</v>
      </c>
    </row>
  </sheetData>
  <mergeCells count="11">
    <mergeCell ref="E22:F22"/>
    <mergeCell ref="C10:E10"/>
    <mergeCell ref="C11:E11"/>
    <mergeCell ref="F11:G11"/>
    <mergeCell ref="H11:I11"/>
    <mergeCell ref="B14:B15"/>
    <mergeCell ref="C4:E4"/>
    <mergeCell ref="C5:E5"/>
    <mergeCell ref="F5:G5"/>
    <mergeCell ref="H5:I5"/>
    <mergeCell ref="B8:B9"/>
  </mergeCells>
  <pageMargins left="0.7" right="0.7" top="0.75" bottom="0.75" header="0.51180555555555496" footer="0.51180555555555496"/>
  <pageSetup firstPageNumber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zoomScale="120" zoomScaleNormal="120" workbookViewId="0"/>
  </sheetViews>
  <sheetFormatPr defaultRowHeight="15" x14ac:dyDescent="0.25"/>
  <cols>
    <col min="1" max="1" width="5.5703125"/>
    <col min="2" max="4" width="13.42578125"/>
    <col min="5" max="5" width="4.28515625" customWidth="1"/>
    <col min="6" max="6" width="13.42578125"/>
    <col min="7" max="7" width="13.7109375"/>
    <col min="8" max="8" width="13.42578125"/>
    <col min="9" max="9" width="4.42578125" customWidth="1"/>
    <col min="10" max="10" width="16.28515625" customWidth="1"/>
    <col min="11" max="11" width="12.85546875" customWidth="1"/>
    <col min="12" max="12" width="14.5703125" customWidth="1"/>
    <col min="13" max="1020" width="8.5703125"/>
  </cols>
  <sheetData>
    <row r="1" spans="2:12" ht="15.75" x14ac:dyDescent="0.25">
      <c r="B1" s="326">
        <v>42725</v>
      </c>
      <c r="C1" s="326"/>
      <c r="D1" s="326"/>
      <c r="H1" s="326"/>
    </row>
    <row r="2" spans="2:12" ht="18.75" x14ac:dyDescent="0.3">
      <c r="B2" s="149" t="s">
        <v>377</v>
      </c>
      <c r="F2" s="150"/>
    </row>
    <row r="3" spans="2:12" ht="15.75" x14ac:dyDescent="0.25">
      <c r="B3" s="265" t="s">
        <v>1149</v>
      </c>
    </row>
    <row r="4" spans="2:12" ht="15.75" thickBot="1" x14ac:dyDescent="0.3">
      <c r="I4" s="25"/>
      <c r="J4" s="25"/>
    </row>
    <row r="5" spans="2:12" ht="15.75" thickBot="1" x14ac:dyDescent="0.3">
      <c r="B5" s="327" t="s">
        <v>1150</v>
      </c>
      <c r="C5" s="26"/>
      <c r="D5" s="328"/>
      <c r="F5" s="327" t="s">
        <v>1151</v>
      </c>
      <c r="G5" s="117"/>
      <c r="H5" s="328"/>
      <c r="I5" s="329"/>
      <c r="J5" s="327" t="s">
        <v>1401</v>
      </c>
      <c r="K5" s="117"/>
      <c r="L5" s="328"/>
    </row>
    <row r="6" spans="2:12" x14ac:dyDescent="0.25">
      <c r="B6" s="362" t="s">
        <v>825</v>
      </c>
      <c r="C6" s="331" t="s">
        <v>274</v>
      </c>
      <c r="D6" s="363" t="s">
        <v>1152</v>
      </c>
      <c r="F6" s="362" t="s">
        <v>825</v>
      </c>
      <c r="G6" s="365" t="s">
        <v>274</v>
      </c>
      <c r="H6" s="333" t="s">
        <v>1152</v>
      </c>
      <c r="I6" s="334"/>
      <c r="J6" s="330" t="s">
        <v>825</v>
      </c>
      <c r="K6" s="332" t="s">
        <v>274</v>
      </c>
      <c r="L6" s="333" t="s">
        <v>1152</v>
      </c>
    </row>
    <row r="7" spans="2:12" x14ac:dyDescent="0.25">
      <c r="B7" s="335" t="s">
        <v>839</v>
      </c>
      <c r="C7" s="46" t="s">
        <v>196</v>
      </c>
      <c r="D7" s="336" t="s">
        <v>1153</v>
      </c>
      <c r="F7" s="335" t="s">
        <v>839</v>
      </c>
      <c r="G7" s="46" t="s">
        <v>204</v>
      </c>
      <c r="H7" s="336" t="s">
        <v>1154</v>
      </c>
      <c r="I7" s="37"/>
      <c r="J7" s="335" t="s">
        <v>839</v>
      </c>
      <c r="K7" s="45" t="s">
        <v>1397</v>
      </c>
      <c r="L7" s="367" t="s">
        <v>1428</v>
      </c>
    </row>
    <row r="8" spans="2:12" x14ac:dyDescent="0.25">
      <c r="B8" s="337" t="s">
        <v>1155</v>
      </c>
      <c r="C8" s="46" t="s">
        <v>1156</v>
      </c>
      <c r="D8" s="47" t="s">
        <v>1157</v>
      </c>
      <c r="F8" s="337" t="s">
        <v>1155</v>
      </c>
      <c r="G8" s="46" t="s">
        <v>1158</v>
      </c>
      <c r="H8" s="336" t="s">
        <v>1159</v>
      </c>
      <c r="I8" s="37"/>
      <c r="J8" s="337"/>
      <c r="K8" s="45"/>
      <c r="L8" s="367"/>
    </row>
    <row r="9" spans="2:12" x14ac:dyDescent="0.25">
      <c r="B9" s="335" t="s">
        <v>847</v>
      </c>
      <c r="C9" s="46" t="s">
        <v>198</v>
      </c>
      <c r="D9" s="336" t="s">
        <v>1160</v>
      </c>
      <c r="F9" s="335" t="s">
        <v>847</v>
      </c>
      <c r="G9" s="46" t="s">
        <v>210</v>
      </c>
      <c r="H9" s="364" t="s">
        <v>1418</v>
      </c>
      <c r="I9" s="37"/>
      <c r="J9" s="335" t="s">
        <v>847</v>
      </c>
      <c r="K9" s="45" t="s">
        <v>1398</v>
      </c>
      <c r="L9" s="367" t="s">
        <v>1428</v>
      </c>
    </row>
    <row r="10" spans="2:12" x14ac:dyDescent="0.25">
      <c r="B10" s="337" t="s">
        <v>1155</v>
      </c>
      <c r="C10" s="46" t="s">
        <v>1161</v>
      </c>
      <c r="D10" s="336" t="s">
        <v>1162</v>
      </c>
      <c r="F10" s="337" t="s">
        <v>1155</v>
      </c>
      <c r="G10" s="46" t="s">
        <v>1163</v>
      </c>
      <c r="H10" s="364" t="s">
        <v>1419</v>
      </c>
      <c r="I10" s="37"/>
      <c r="J10" s="337"/>
      <c r="K10" s="45"/>
      <c r="L10" s="367"/>
    </row>
    <row r="11" spans="2:12" x14ac:dyDescent="0.25">
      <c r="B11" s="335" t="s">
        <v>1164</v>
      </c>
      <c r="C11" s="46" t="s">
        <v>191</v>
      </c>
      <c r="D11" s="364" t="s">
        <v>1413</v>
      </c>
      <c r="F11" s="335" t="s">
        <v>1164</v>
      </c>
      <c r="G11" s="81" t="s">
        <v>212</v>
      </c>
      <c r="H11" s="336" t="s">
        <v>1165</v>
      </c>
      <c r="I11" s="37"/>
      <c r="J11" s="335" t="s">
        <v>1164</v>
      </c>
      <c r="K11" s="45" t="s">
        <v>1399</v>
      </c>
      <c r="L11" s="367" t="s">
        <v>1429</v>
      </c>
    </row>
    <row r="12" spans="2:12" x14ac:dyDescent="0.25">
      <c r="B12" s="337" t="s">
        <v>1155</v>
      </c>
      <c r="C12" s="46" t="s">
        <v>1166</v>
      </c>
      <c r="D12" s="364" t="s">
        <v>1424</v>
      </c>
      <c r="F12" s="337" t="s">
        <v>1155</v>
      </c>
      <c r="G12" s="81" t="s">
        <v>1167</v>
      </c>
      <c r="H12" s="82" t="s">
        <v>1168</v>
      </c>
      <c r="I12" s="37"/>
      <c r="J12" s="337"/>
      <c r="K12" s="80"/>
      <c r="L12" s="368"/>
    </row>
    <row r="13" spans="2:12" x14ac:dyDescent="0.25">
      <c r="B13" s="335" t="s">
        <v>1169</v>
      </c>
      <c r="C13" s="46" t="s">
        <v>208</v>
      </c>
      <c r="D13" s="364" t="s">
        <v>1414</v>
      </c>
      <c r="F13" s="338" t="s">
        <v>1169</v>
      </c>
      <c r="G13" s="45"/>
      <c r="H13" s="47"/>
      <c r="I13" s="37"/>
      <c r="J13" s="338" t="s">
        <v>1169</v>
      </c>
      <c r="K13" s="45" t="s">
        <v>1400</v>
      </c>
      <c r="L13" s="367" t="s">
        <v>1429</v>
      </c>
    </row>
    <row r="14" spans="2:12" x14ac:dyDescent="0.25">
      <c r="B14" s="337" t="s">
        <v>1155</v>
      </c>
      <c r="C14" s="46" t="s">
        <v>1170</v>
      </c>
      <c r="D14" s="364" t="s">
        <v>1415</v>
      </c>
      <c r="F14" s="337"/>
      <c r="G14" s="45"/>
      <c r="H14" s="47"/>
      <c r="I14" s="37"/>
      <c r="J14" s="337"/>
      <c r="K14" s="45"/>
      <c r="L14" s="47"/>
    </row>
    <row r="15" spans="2:12" x14ac:dyDescent="0.25">
      <c r="B15" s="335" t="s">
        <v>1171</v>
      </c>
      <c r="C15" s="46" t="s">
        <v>206</v>
      </c>
      <c r="D15" s="364" t="s">
        <v>1416</v>
      </c>
      <c r="F15" s="335" t="s">
        <v>1171</v>
      </c>
      <c r="G15" s="45" t="s">
        <v>200</v>
      </c>
      <c r="H15" s="364" t="s">
        <v>1420</v>
      </c>
      <c r="I15" s="37"/>
      <c r="J15" s="335" t="s">
        <v>1171</v>
      </c>
      <c r="K15" s="45" t="s">
        <v>1390</v>
      </c>
      <c r="L15" s="47"/>
    </row>
    <row r="16" spans="2:12" x14ac:dyDescent="0.25">
      <c r="B16" s="337" t="s">
        <v>1155</v>
      </c>
      <c r="C16" s="46" t="s">
        <v>1172</v>
      </c>
      <c r="D16" s="364" t="s">
        <v>1417</v>
      </c>
      <c r="F16" s="337" t="s">
        <v>1427</v>
      </c>
      <c r="G16" s="45"/>
      <c r="H16" s="47"/>
      <c r="I16" s="37"/>
      <c r="J16" s="337" t="s">
        <v>1155</v>
      </c>
      <c r="K16" s="45" t="s">
        <v>1391</v>
      </c>
      <c r="L16" s="47"/>
    </row>
    <row r="17" spans="2:12" x14ac:dyDescent="0.25">
      <c r="B17" s="335" t="s">
        <v>1173</v>
      </c>
      <c r="C17" s="46"/>
      <c r="D17" s="336"/>
      <c r="F17" s="335" t="s">
        <v>1173</v>
      </c>
      <c r="G17" s="45" t="s">
        <v>202</v>
      </c>
      <c r="H17" s="364" t="s">
        <v>1421</v>
      </c>
      <c r="I17" s="37"/>
      <c r="J17" s="335" t="s">
        <v>1173</v>
      </c>
      <c r="K17" s="80" t="s">
        <v>1392</v>
      </c>
      <c r="L17" s="47"/>
    </row>
    <row r="18" spans="2:12" x14ac:dyDescent="0.25">
      <c r="B18" s="337" t="s">
        <v>1155</v>
      </c>
      <c r="C18" s="46"/>
      <c r="D18" s="336"/>
      <c r="F18" s="337" t="s">
        <v>1427</v>
      </c>
      <c r="G18" s="45"/>
      <c r="H18" s="47"/>
      <c r="I18" s="37"/>
      <c r="J18" s="337" t="s">
        <v>1155</v>
      </c>
      <c r="K18" s="80" t="s">
        <v>1393</v>
      </c>
      <c r="L18" s="47"/>
    </row>
    <row r="19" spans="2:12" x14ac:dyDescent="0.25">
      <c r="B19" s="335" t="s">
        <v>817</v>
      </c>
      <c r="C19" s="46" t="s">
        <v>1432</v>
      </c>
      <c r="D19" s="47" t="s">
        <v>1425</v>
      </c>
      <c r="F19" s="335" t="s">
        <v>817</v>
      </c>
      <c r="G19" s="46" t="s">
        <v>215</v>
      </c>
      <c r="H19" s="47"/>
      <c r="I19" s="37"/>
      <c r="J19" s="335" t="s">
        <v>817</v>
      </c>
      <c r="K19" s="80" t="s">
        <v>1394</v>
      </c>
      <c r="L19" s="47"/>
    </row>
    <row r="20" spans="2:12" x14ac:dyDescent="0.25">
      <c r="B20" s="335"/>
      <c r="C20" s="46"/>
      <c r="D20" s="47"/>
      <c r="F20" s="337" t="s">
        <v>1155</v>
      </c>
      <c r="G20" s="46" t="s">
        <v>1174</v>
      </c>
      <c r="H20" s="82"/>
      <c r="I20" s="37"/>
      <c r="J20" s="337" t="s">
        <v>1155</v>
      </c>
      <c r="K20" s="80" t="s">
        <v>1395</v>
      </c>
      <c r="L20" s="82"/>
    </row>
    <row r="21" spans="2:12" x14ac:dyDescent="0.25">
      <c r="B21" s="335" t="s">
        <v>1175</v>
      </c>
      <c r="C21" s="46" t="s">
        <v>1433</v>
      </c>
      <c r="D21" s="336" t="s">
        <v>1426</v>
      </c>
      <c r="F21" s="339" t="s">
        <v>1175</v>
      </c>
      <c r="G21" s="46" t="s">
        <v>218</v>
      </c>
      <c r="H21" s="82"/>
      <c r="I21" s="37"/>
      <c r="J21" s="339" t="s">
        <v>1175</v>
      </c>
      <c r="K21" s="45" t="s">
        <v>220</v>
      </c>
      <c r="L21" s="47"/>
    </row>
    <row r="22" spans="2:12" ht="15.75" thickBot="1" x14ac:dyDescent="0.3">
      <c r="B22" s="340"/>
      <c r="C22" s="54"/>
      <c r="D22" s="56"/>
      <c r="F22" s="340" t="s">
        <v>1155</v>
      </c>
      <c r="G22" s="54" t="s">
        <v>1176</v>
      </c>
      <c r="H22" s="56"/>
      <c r="I22" s="37"/>
      <c r="J22" s="340" t="s">
        <v>1155</v>
      </c>
      <c r="K22" s="54" t="s">
        <v>1396</v>
      </c>
      <c r="L22" s="56"/>
    </row>
  </sheetData>
  <pageMargins left="0.7" right="0.7" top="0.75" bottom="0.75" header="0.51180555555555496" footer="0.51180555555555496"/>
  <pageSetup firstPageNumber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6"/>
  <sheetViews>
    <sheetView zoomScale="80" zoomScaleNormal="80" workbookViewId="0">
      <selection activeCell="M66" sqref="M66"/>
    </sheetView>
  </sheetViews>
  <sheetFormatPr defaultRowHeight="15" x14ac:dyDescent="0.25"/>
  <cols>
    <col min="1" max="1" width="5.5703125"/>
    <col min="2" max="2" width="6.85546875" style="14"/>
    <col min="3" max="3" width="45"/>
    <col min="4" max="4" width="24.140625"/>
    <col min="5" max="5" width="16.140625"/>
    <col min="6" max="6" width="5.28515625" style="14"/>
    <col min="7" max="7" width="24.42578125"/>
    <col min="8" max="8" width="12.28515625" style="145"/>
    <col min="9" max="9" width="12.140625"/>
    <col min="10" max="10" width="12.28515625"/>
    <col min="11" max="11" width="14.7109375"/>
    <col min="12" max="12" width="8.5703125"/>
    <col min="13" max="14" width="12.28515625"/>
    <col min="15" max="15" width="49.140625"/>
    <col min="16" max="1025" width="8.5703125"/>
  </cols>
  <sheetData>
    <row r="1" spans="2:15" x14ac:dyDescent="0.25">
      <c r="B1"/>
      <c r="F1"/>
      <c r="H1"/>
    </row>
    <row r="2" spans="2:15" s="155" customFormat="1" ht="37.5" customHeight="1" x14ac:dyDescent="0.25">
      <c r="B2" s="156" t="s">
        <v>391</v>
      </c>
      <c r="C2" s="157" t="s">
        <v>392</v>
      </c>
      <c r="D2" s="157" t="s">
        <v>393</v>
      </c>
      <c r="E2" s="157" t="s">
        <v>394</v>
      </c>
      <c r="F2" s="158" t="s">
        <v>395</v>
      </c>
      <c r="G2" s="157" t="s">
        <v>396</v>
      </c>
      <c r="H2" s="159" t="s">
        <v>397</v>
      </c>
      <c r="I2" s="158" t="s">
        <v>398</v>
      </c>
      <c r="J2" s="160" t="s">
        <v>399</v>
      </c>
      <c r="K2" s="160" t="s">
        <v>400</v>
      </c>
      <c r="L2" s="157" t="s">
        <v>401</v>
      </c>
      <c r="M2" s="158" t="s">
        <v>402</v>
      </c>
      <c r="N2" s="158" t="s">
        <v>169</v>
      </c>
      <c r="O2" s="157" t="s">
        <v>4</v>
      </c>
    </row>
    <row r="3" spans="2:15" x14ac:dyDescent="0.25">
      <c r="B3" s="14">
        <v>1</v>
      </c>
      <c r="C3" t="s">
        <v>472</v>
      </c>
      <c r="D3" t="s">
        <v>473</v>
      </c>
      <c r="E3" t="s">
        <v>473</v>
      </c>
      <c r="F3" s="14">
        <v>1</v>
      </c>
      <c r="G3" t="s">
        <v>1177</v>
      </c>
      <c r="H3" s="166">
        <v>0</v>
      </c>
      <c r="I3" s="341">
        <f t="shared" ref="I3:I34" si="0">F3*H3</f>
        <v>0</v>
      </c>
      <c r="J3" t="s">
        <v>474</v>
      </c>
      <c r="L3" t="s">
        <v>474</v>
      </c>
      <c r="N3" s="14" t="s">
        <v>475</v>
      </c>
      <c r="O3" t="s">
        <v>476</v>
      </c>
    </row>
    <row r="4" spans="2:15" x14ac:dyDescent="0.25">
      <c r="B4" s="14">
        <v>2</v>
      </c>
      <c r="C4" t="s">
        <v>477</v>
      </c>
      <c r="F4" s="14">
        <v>3</v>
      </c>
      <c r="H4" s="166">
        <v>300</v>
      </c>
      <c r="I4" s="341">
        <f t="shared" si="0"/>
        <v>900</v>
      </c>
      <c r="O4" t="s">
        <v>1178</v>
      </c>
    </row>
    <row r="5" spans="2:15" x14ac:dyDescent="0.25">
      <c r="B5" s="14">
        <v>3</v>
      </c>
      <c r="C5" t="s">
        <v>403</v>
      </c>
      <c r="D5" t="s">
        <v>404</v>
      </c>
      <c r="E5" t="s">
        <v>405</v>
      </c>
      <c r="F5" s="14">
        <v>2</v>
      </c>
      <c r="G5" t="s">
        <v>406</v>
      </c>
      <c r="H5" s="166">
        <v>478.04</v>
      </c>
      <c r="I5" s="341">
        <f t="shared" si="0"/>
        <v>956.08</v>
      </c>
    </row>
    <row r="6" spans="2:15" x14ac:dyDescent="0.25">
      <c r="B6" s="14">
        <v>4</v>
      </c>
      <c r="C6" t="s">
        <v>407</v>
      </c>
      <c r="D6" t="s">
        <v>404</v>
      </c>
      <c r="E6" t="s">
        <v>408</v>
      </c>
      <c r="F6" s="14">
        <f>F5</f>
        <v>2</v>
      </c>
      <c r="G6" t="s">
        <v>406</v>
      </c>
      <c r="H6" s="166">
        <v>708.18</v>
      </c>
      <c r="I6" s="341">
        <f t="shared" si="0"/>
        <v>1416.36</v>
      </c>
    </row>
    <row r="7" spans="2:15" x14ac:dyDescent="0.25">
      <c r="B7" s="14">
        <v>5</v>
      </c>
      <c r="C7" t="s">
        <v>409</v>
      </c>
      <c r="D7" t="s">
        <v>404</v>
      </c>
      <c r="E7" t="s">
        <v>410</v>
      </c>
      <c r="F7" s="14">
        <v>1</v>
      </c>
      <c r="G7" t="s">
        <v>406</v>
      </c>
      <c r="H7" s="166">
        <v>5964.4</v>
      </c>
      <c r="I7" s="341">
        <f t="shared" si="0"/>
        <v>5964.4</v>
      </c>
    </row>
    <row r="8" spans="2:15" x14ac:dyDescent="0.25">
      <c r="B8" s="14">
        <v>6</v>
      </c>
      <c r="C8" t="s">
        <v>370</v>
      </c>
      <c r="D8" t="s">
        <v>404</v>
      </c>
      <c r="E8" t="s">
        <v>411</v>
      </c>
      <c r="F8" s="14">
        <f>F5</f>
        <v>2</v>
      </c>
      <c r="G8" t="s">
        <v>406</v>
      </c>
      <c r="H8" s="166">
        <v>2123.8000000000002</v>
      </c>
      <c r="I8" s="167">
        <f t="shared" si="0"/>
        <v>4247.6000000000004</v>
      </c>
    </row>
    <row r="9" spans="2:15" x14ac:dyDescent="0.25">
      <c r="B9" s="14">
        <v>7</v>
      </c>
      <c r="C9" t="s">
        <v>412</v>
      </c>
      <c r="D9" t="s">
        <v>404</v>
      </c>
      <c r="E9" t="s">
        <v>413</v>
      </c>
      <c r="F9" s="14">
        <v>1</v>
      </c>
      <c r="G9" t="s">
        <v>406</v>
      </c>
      <c r="H9" s="166">
        <v>2331</v>
      </c>
      <c r="I9" s="167">
        <f t="shared" si="0"/>
        <v>2331</v>
      </c>
      <c r="O9" t="s">
        <v>414</v>
      </c>
    </row>
    <row r="10" spans="2:15" x14ac:dyDescent="0.25">
      <c r="B10" s="14">
        <v>8</v>
      </c>
      <c r="C10" t="s">
        <v>1179</v>
      </c>
      <c r="D10" t="s">
        <v>404</v>
      </c>
      <c r="E10" t="s">
        <v>416</v>
      </c>
      <c r="F10" s="14">
        <v>3</v>
      </c>
      <c r="G10" t="s">
        <v>406</v>
      </c>
      <c r="H10" s="166">
        <v>485.44</v>
      </c>
      <c r="I10" s="167">
        <f t="shared" si="0"/>
        <v>1456.32</v>
      </c>
    </row>
    <row r="11" spans="2:15" x14ac:dyDescent="0.25">
      <c r="B11" s="14">
        <v>9</v>
      </c>
      <c r="C11" t="s">
        <v>1180</v>
      </c>
      <c r="D11" t="s">
        <v>404</v>
      </c>
      <c r="E11" t="s">
        <v>1181</v>
      </c>
      <c r="F11" s="14">
        <f>F10</f>
        <v>3</v>
      </c>
      <c r="G11" t="s">
        <v>406</v>
      </c>
      <c r="H11" s="166">
        <v>5</v>
      </c>
      <c r="I11" s="167">
        <f t="shared" si="0"/>
        <v>15</v>
      </c>
      <c r="O11" t="s">
        <v>421</v>
      </c>
    </row>
    <row r="12" spans="2:15" x14ac:dyDescent="0.25">
      <c r="B12" s="14">
        <v>10</v>
      </c>
      <c r="C12" t="s">
        <v>1182</v>
      </c>
      <c r="D12" t="s">
        <v>404</v>
      </c>
      <c r="E12" t="s">
        <v>418</v>
      </c>
      <c r="F12" s="14">
        <f>'Solenoid Signal I.D.''s'!E116</f>
        <v>1</v>
      </c>
      <c r="G12" t="s">
        <v>406</v>
      </c>
      <c r="H12" s="166">
        <v>1206.2</v>
      </c>
      <c r="I12" s="167">
        <f t="shared" si="0"/>
        <v>1206.2</v>
      </c>
    </row>
    <row r="13" spans="2:15" x14ac:dyDescent="0.25">
      <c r="B13" s="14">
        <v>11</v>
      </c>
      <c r="C13" t="s">
        <v>419</v>
      </c>
      <c r="D13" t="s">
        <v>404</v>
      </c>
      <c r="E13" t="s">
        <v>420</v>
      </c>
      <c r="F13" s="14">
        <f>'Solenoid Signal I.D.''s'!E119</f>
        <v>1</v>
      </c>
      <c r="G13" t="s">
        <v>406</v>
      </c>
      <c r="H13" s="166">
        <v>396.26</v>
      </c>
      <c r="I13" s="167">
        <f t="shared" si="0"/>
        <v>396.26</v>
      </c>
      <c r="O13" t="s">
        <v>421</v>
      </c>
    </row>
    <row r="14" spans="2:15" x14ac:dyDescent="0.25">
      <c r="B14" s="14">
        <v>12</v>
      </c>
      <c r="C14" t="s">
        <v>424</v>
      </c>
      <c r="D14" t="s">
        <v>404</v>
      </c>
      <c r="E14" t="s">
        <v>425</v>
      </c>
      <c r="F14" s="14">
        <f>'Solenoid Signal I.D.''s'!E121</f>
        <v>1</v>
      </c>
      <c r="G14" t="s">
        <v>406</v>
      </c>
      <c r="H14" s="166">
        <v>664.52</v>
      </c>
      <c r="I14" s="167">
        <f t="shared" si="0"/>
        <v>664.52</v>
      </c>
    </row>
    <row r="15" spans="2:15" x14ac:dyDescent="0.25">
      <c r="B15" s="14">
        <v>13</v>
      </c>
      <c r="C15" t="s">
        <v>426</v>
      </c>
      <c r="D15" t="s">
        <v>404</v>
      </c>
      <c r="E15" t="s">
        <v>427</v>
      </c>
      <c r="F15" s="14">
        <f>'Solenoid Signal I.D.''s'!E117</f>
        <v>3</v>
      </c>
      <c r="G15" t="s">
        <v>406</v>
      </c>
      <c r="H15" s="166">
        <v>1554</v>
      </c>
      <c r="I15" s="167">
        <f t="shared" si="0"/>
        <v>4662</v>
      </c>
    </row>
    <row r="16" spans="2:15" x14ac:dyDescent="0.25">
      <c r="B16" s="14">
        <v>14</v>
      </c>
      <c r="C16" t="s">
        <v>428</v>
      </c>
      <c r="D16" t="s">
        <v>404</v>
      </c>
      <c r="E16" t="s">
        <v>429</v>
      </c>
      <c r="F16" s="14">
        <f>SUM(F10:F14)</f>
        <v>9</v>
      </c>
      <c r="G16" t="s">
        <v>406</v>
      </c>
      <c r="H16" s="166">
        <v>65.12</v>
      </c>
      <c r="I16" s="167">
        <f t="shared" si="0"/>
        <v>586.08000000000004</v>
      </c>
    </row>
    <row r="17" spans="2:15" x14ac:dyDescent="0.25">
      <c r="B17" s="14">
        <v>15</v>
      </c>
      <c r="C17" t="s">
        <v>430</v>
      </c>
      <c r="D17" t="s">
        <v>404</v>
      </c>
      <c r="E17" t="s">
        <v>431</v>
      </c>
      <c r="F17" s="14">
        <f>F15</f>
        <v>3</v>
      </c>
      <c r="G17" t="s">
        <v>406</v>
      </c>
      <c r="H17" s="166">
        <v>52.54</v>
      </c>
      <c r="I17" s="167">
        <f t="shared" si="0"/>
        <v>157.62</v>
      </c>
    </row>
    <row r="18" spans="2:15" x14ac:dyDescent="0.25">
      <c r="B18" s="14">
        <v>16</v>
      </c>
      <c r="C18" t="s">
        <v>376</v>
      </c>
      <c r="D18" t="s">
        <v>404</v>
      </c>
      <c r="E18" t="s">
        <v>432</v>
      </c>
      <c r="F18" s="14">
        <v>6</v>
      </c>
      <c r="G18" t="s">
        <v>406</v>
      </c>
      <c r="H18" s="166">
        <v>25</v>
      </c>
      <c r="I18" s="167">
        <f t="shared" si="0"/>
        <v>150</v>
      </c>
      <c r="O18" t="s">
        <v>421</v>
      </c>
    </row>
    <row r="19" spans="2:15" x14ac:dyDescent="0.25">
      <c r="B19" s="14">
        <v>17</v>
      </c>
      <c r="C19" t="s">
        <v>450</v>
      </c>
      <c r="D19" t="s">
        <v>451</v>
      </c>
      <c r="E19" t="s">
        <v>452</v>
      </c>
      <c r="F19" s="14">
        <f>'Solenoid Signal I.D.''s'!E110</f>
        <v>1</v>
      </c>
      <c r="G19" t="s">
        <v>451</v>
      </c>
      <c r="H19" s="166">
        <v>715</v>
      </c>
      <c r="I19" s="167">
        <f t="shared" si="0"/>
        <v>715</v>
      </c>
      <c r="O19" t="s">
        <v>453</v>
      </c>
    </row>
    <row r="20" spans="2:15" x14ac:dyDescent="0.25">
      <c r="B20" s="14">
        <v>18</v>
      </c>
      <c r="C20" t="s">
        <v>567</v>
      </c>
      <c r="D20" t="s">
        <v>451</v>
      </c>
      <c r="E20" t="s">
        <v>568</v>
      </c>
      <c r="F20" s="14">
        <v>1</v>
      </c>
      <c r="G20" t="s">
        <v>451</v>
      </c>
      <c r="H20" s="166">
        <v>715</v>
      </c>
      <c r="I20" s="167">
        <f t="shared" si="0"/>
        <v>715</v>
      </c>
    </row>
    <row r="21" spans="2:15" x14ac:dyDescent="0.25">
      <c r="B21" s="14">
        <v>19</v>
      </c>
      <c r="C21" t="s">
        <v>435</v>
      </c>
      <c r="D21" t="s">
        <v>436</v>
      </c>
      <c r="E21" t="s">
        <v>437</v>
      </c>
      <c r="F21" s="14">
        <v>4</v>
      </c>
      <c r="G21" t="s">
        <v>436</v>
      </c>
      <c r="H21" s="166">
        <v>521</v>
      </c>
      <c r="I21" s="167">
        <f t="shared" si="0"/>
        <v>2084</v>
      </c>
    </row>
    <row r="22" spans="2:15" x14ac:dyDescent="0.25">
      <c r="B22" s="14">
        <v>20</v>
      </c>
      <c r="C22" t="s">
        <v>454</v>
      </c>
      <c r="D22" t="s">
        <v>455</v>
      </c>
      <c r="E22" t="s">
        <v>456</v>
      </c>
      <c r="F22" s="14">
        <v>3</v>
      </c>
      <c r="G22" t="s">
        <v>455</v>
      </c>
      <c r="H22" s="166">
        <v>1695</v>
      </c>
      <c r="I22" s="167">
        <f t="shared" si="0"/>
        <v>5085</v>
      </c>
    </row>
    <row r="23" spans="2:15" x14ac:dyDescent="0.25">
      <c r="B23" s="14">
        <v>21</v>
      </c>
      <c r="C23" t="s">
        <v>457</v>
      </c>
      <c r="D23" t="s">
        <v>455</v>
      </c>
      <c r="E23" t="s">
        <v>458</v>
      </c>
      <c r="F23" s="14">
        <f>F22</f>
        <v>3</v>
      </c>
      <c r="G23" t="s">
        <v>455</v>
      </c>
      <c r="H23" s="166">
        <v>30</v>
      </c>
      <c r="I23" s="167">
        <f t="shared" si="0"/>
        <v>90</v>
      </c>
    </row>
    <row r="24" spans="2:15" x14ac:dyDescent="0.25">
      <c r="B24" s="14">
        <v>22</v>
      </c>
      <c r="C24" t="s">
        <v>478</v>
      </c>
      <c r="D24" t="s">
        <v>479</v>
      </c>
      <c r="E24" t="s">
        <v>480</v>
      </c>
      <c r="F24" s="14">
        <v>4</v>
      </c>
      <c r="G24" t="s">
        <v>469</v>
      </c>
      <c r="H24" s="166">
        <v>229</v>
      </c>
      <c r="I24" s="167">
        <f t="shared" si="0"/>
        <v>916</v>
      </c>
    </row>
    <row r="25" spans="2:15" x14ac:dyDescent="0.25">
      <c r="B25" s="14">
        <v>23</v>
      </c>
      <c r="C25" t="s">
        <v>481</v>
      </c>
      <c r="D25" t="s">
        <v>479</v>
      </c>
      <c r="E25" t="s">
        <v>482</v>
      </c>
      <c r="F25" s="14">
        <v>2</v>
      </c>
      <c r="G25" t="s">
        <v>469</v>
      </c>
      <c r="H25" s="166">
        <v>159</v>
      </c>
      <c r="I25" s="167">
        <f t="shared" si="0"/>
        <v>318</v>
      </c>
    </row>
    <row r="26" spans="2:15" x14ac:dyDescent="0.25">
      <c r="B26" s="14">
        <v>24</v>
      </c>
      <c r="C26" t="s">
        <v>483</v>
      </c>
      <c r="D26" t="s">
        <v>404</v>
      </c>
      <c r="E26" t="s">
        <v>484</v>
      </c>
      <c r="F26" s="14">
        <v>2</v>
      </c>
      <c r="G26" t="s">
        <v>406</v>
      </c>
      <c r="H26" s="166">
        <v>43.99</v>
      </c>
      <c r="I26" s="167">
        <f t="shared" si="0"/>
        <v>87.98</v>
      </c>
    </row>
    <row r="27" spans="2:15" x14ac:dyDescent="0.25">
      <c r="B27" s="14">
        <v>25</v>
      </c>
      <c r="C27" t="s">
        <v>485</v>
      </c>
      <c r="D27" t="s">
        <v>404</v>
      </c>
      <c r="E27" t="s">
        <v>486</v>
      </c>
      <c r="F27" s="14">
        <v>18</v>
      </c>
      <c r="G27" t="s">
        <v>406</v>
      </c>
      <c r="H27" s="166">
        <v>46.08</v>
      </c>
      <c r="I27" s="167">
        <f t="shared" si="0"/>
        <v>829.43999999999994</v>
      </c>
    </row>
    <row r="28" spans="2:15" x14ac:dyDescent="0.25">
      <c r="B28" s="14">
        <v>26</v>
      </c>
      <c r="C28" t="s">
        <v>487</v>
      </c>
      <c r="D28" t="s">
        <v>404</v>
      </c>
      <c r="E28" t="s">
        <v>488</v>
      </c>
      <c r="F28" s="14">
        <v>4</v>
      </c>
      <c r="G28" t="s">
        <v>406</v>
      </c>
      <c r="H28" s="166">
        <v>46.08</v>
      </c>
      <c r="I28" s="167">
        <f t="shared" si="0"/>
        <v>184.32</v>
      </c>
    </row>
    <row r="29" spans="2:15" x14ac:dyDescent="0.25">
      <c r="B29" s="14">
        <v>27</v>
      </c>
      <c r="C29" t="s">
        <v>489</v>
      </c>
      <c r="D29" t="s">
        <v>404</v>
      </c>
      <c r="E29" t="s">
        <v>490</v>
      </c>
      <c r="F29" s="14">
        <v>20</v>
      </c>
      <c r="G29" t="s">
        <v>406</v>
      </c>
      <c r="H29" s="166">
        <v>0.75</v>
      </c>
      <c r="I29" s="167">
        <f t="shared" si="0"/>
        <v>15</v>
      </c>
    </row>
    <row r="30" spans="2:15" x14ac:dyDescent="0.25">
      <c r="B30" s="14">
        <v>28</v>
      </c>
      <c r="C30" t="s">
        <v>491</v>
      </c>
      <c r="D30" t="s">
        <v>404</v>
      </c>
      <c r="E30" t="s">
        <v>492</v>
      </c>
      <c r="F30" s="14">
        <v>50</v>
      </c>
      <c r="G30" t="s">
        <v>406</v>
      </c>
      <c r="H30" s="166">
        <v>5.51</v>
      </c>
      <c r="I30" s="167">
        <f t="shared" si="0"/>
        <v>275.5</v>
      </c>
    </row>
    <row r="31" spans="2:15" x14ac:dyDescent="0.25">
      <c r="B31" s="14">
        <v>29</v>
      </c>
      <c r="C31" t="s">
        <v>493</v>
      </c>
      <c r="D31" t="s">
        <v>404</v>
      </c>
      <c r="E31" t="s">
        <v>1183</v>
      </c>
      <c r="F31" s="14">
        <v>20</v>
      </c>
      <c r="G31" t="s">
        <v>406</v>
      </c>
      <c r="H31" s="166">
        <v>0.76</v>
      </c>
      <c r="I31" s="167">
        <f t="shared" si="0"/>
        <v>15.2</v>
      </c>
    </row>
    <row r="32" spans="2:15" x14ac:dyDescent="0.25">
      <c r="B32" s="14">
        <v>30</v>
      </c>
      <c r="C32" t="s">
        <v>495</v>
      </c>
      <c r="D32" t="s">
        <v>404</v>
      </c>
      <c r="E32" t="s">
        <v>496</v>
      </c>
      <c r="F32" s="14">
        <v>12</v>
      </c>
      <c r="G32" t="s">
        <v>406</v>
      </c>
      <c r="H32" s="166">
        <v>4.37</v>
      </c>
      <c r="I32" s="167">
        <f t="shared" si="0"/>
        <v>52.44</v>
      </c>
    </row>
    <row r="33" spans="2:15" x14ac:dyDescent="0.25">
      <c r="B33" s="14">
        <v>31</v>
      </c>
      <c r="C33" t="s">
        <v>497</v>
      </c>
      <c r="D33" t="s">
        <v>404</v>
      </c>
      <c r="E33" t="s">
        <v>578</v>
      </c>
      <c r="F33" s="14">
        <v>10</v>
      </c>
      <c r="G33" t="s">
        <v>406</v>
      </c>
      <c r="H33" s="166">
        <v>3.99</v>
      </c>
      <c r="I33" s="167">
        <f t="shared" si="0"/>
        <v>39.900000000000006</v>
      </c>
    </row>
    <row r="34" spans="2:15" x14ac:dyDescent="0.25">
      <c r="B34" s="14">
        <v>32</v>
      </c>
      <c r="C34" t="s">
        <v>1184</v>
      </c>
      <c r="D34" t="s">
        <v>404</v>
      </c>
      <c r="E34" t="s">
        <v>1185</v>
      </c>
      <c r="F34" s="14">
        <v>50</v>
      </c>
      <c r="G34" t="s">
        <v>406</v>
      </c>
      <c r="H34" s="166">
        <v>5.82</v>
      </c>
      <c r="I34" s="167">
        <f t="shared" si="0"/>
        <v>291</v>
      </c>
    </row>
    <row r="35" spans="2:15" x14ac:dyDescent="0.25">
      <c r="B35" s="14">
        <v>33</v>
      </c>
      <c r="C35" t="s">
        <v>1184</v>
      </c>
      <c r="D35" t="s">
        <v>404</v>
      </c>
      <c r="E35" t="s">
        <v>1186</v>
      </c>
      <c r="F35" s="14">
        <v>50</v>
      </c>
      <c r="G35" t="s">
        <v>406</v>
      </c>
      <c r="H35" s="166">
        <v>8.39</v>
      </c>
      <c r="I35" s="167">
        <f t="shared" ref="I35:I63" si="1">F35*H35</f>
        <v>419.5</v>
      </c>
    </row>
    <row r="36" spans="2:15" x14ac:dyDescent="0.25">
      <c r="B36" s="14">
        <v>34</v>
      </c>
      <c r="C36" t="s">
        <v>1184</v>
      </c>
      <c r="D36" t="s">
        <v>404</v>
      </c>
      <c r="E36" t="s">
        <v>1187</v>
      </c>
      <c r="F36" s="14">
        <v>50</v>
      </c>
      <c r="G36" t="s">
        <v>406</v>
      </c>
      <c r="H36" s="166">
        <v>8.39</v>
      </c>
      <c r="I36" s="167">
        <f t="shared" si="1"/>
        <v>419.5</v>
      </c>
    </row>
    <row r="37" spans="2:15" x14ac:dyDescent="0.25">
      <c r="B37" s="14">
        <v>35</v>
      </c>
      <c r="C37" t="s">
        <v>1184</v>
      </c>
      <c r="D37" t="s">
        <v>404</v>
      </c>
      <c r="E37" t="s">
        <v>1188</v>
      </c>
      <c r="F37" s="14">
        <v>50</v>
      </c>
      <c r="G37" t="s">
        <v>406</v>
      </c>
      <c r="H37" s="166">
        <v>8.39</v>
      </c>
      <c r="I37" s="167">
        <f t="shared" si="1"/>
        <v>419.5</v>
      </c>
    </row>
    <row r="38" spans="2:15" x14ac:dyDescent="0.25">
      <c r="B38" s="14">
        <v>36</v>
      </c>
      <c r="C38" t="s">
        <v>1184</v>
      </c>
      <c r="D38" t="s">
        <v>404</v>
      </c>
      <c r="E38" t="s">
        <v>1189</v>
      </c>
      <c r="F38" s="14">
        <v>50</v>
      </c>
      <c r="G38" t="s">
        <v>1190</v>
      </c>
      <c r="H38" s="166">
        <v>3.62</v>
      </c>
      <c r="I38" s="167">
        <f t="shared" si="1"/>
        <v>181</v>
      </c>
    </row>
    <row r="39" spans="2:15" x14ac:dyDescent="0.25">
      <c r="B39" s="14">
        <v>37</v>
      </c>
      <c r="C39" t="s">
        <v>1191</v>
      </c>
      <c r="D39" t="s">
        <v>404</v>
      </c>
      <c r="E39" t="s">
        <v>580</v>
      </c>
      <c r="F39" s="14">
        <v>20</v>
      </c>
      <c r="G39" t="s">
        <v>406</v>
      </c>
      <c r="H39" s="166">
        <v>0.83</v>
      </c>
      <c r="I39" s="167">
        <f t="shared" si="1"/>
        <v>16.599999999999998</v>
      </c>
    </row>
    <row r="40" spans="2:15" x14ac:dyDescent="0.25">
      <c r="B40" s="14">
        <v>38</v>
      </c>
      <c r="C40" t="s">
        <v>1191</v>
      </c>
      <c r="D40" t="s">
        <v>404</v>
      </c>
      <c r="E40" t="s">
        <v>494</v>
      </c>
      <c r="F40" s="14">
        <v>2</v>
      </c>
      <c r="G40" t="s">
        <v>406</v>
      </c>
      <c r="H40" s="166">
        <v>0.83</v>
      </c>
      <c r="I40" s="167">
        <f t="shared" si="1"/>
        <v>1.66</v>
      </c>
    </row>
    <row r="41" spans="2:15" x14ac:dyDescent="0.25">
      <c r="B41" s="14">
        <v>39</v>
      </c>
      <c r="C41" t="s">
        <v>1192</v>
      </c>
      <c r="D41" t="s">
        <v>404</v>
      </c>
      <c r="E41" t="s">
        <v>496</v>
      </c>
      <c r="F41" s="14">
        <v>29</v>
      </c>
      <c r="G41" t="s">
        <v>406</v>
      </c>
      <c r="H41" s="166">
        <v>4.37</v>
      </c>
      <c r="I41" s="167">
        <f t="shared" si="1"/>
        <v>126.73</v>
      </c>
    </row>
    <row r="42" spans="2:15" x14ac:dyDescent="0.25">
      <c r="B42" s="14">
        <v>40</v>
      </c>
      <c r="C42" t="s">
        <v>499</v>
      </c>
      <c r="D42" t="s">
        <v>404</v>
      </c>
      <c r="E42" s="12" t="s">
        <v>500</v>
      </c>
      <c r="F42" s="14">
        <v>10</v>
      </c>
      <c r="G42" t="s">
        <v>406</v>
      </c>
      <c r="H42" s="166">
        <v>5</v>
      </c>
      <c r="I42" s="167">
        <f t="shared" si="1"/>
        <v>50</v>
      </c>
      <c r="O42" t="s">
        <v>501</v>
      </c>
    </row>
    <row r="43" spans="2:15" x14ac:dyDescent="0.25">
      <c r="B43" s="14">
        <v>41</v>
      </c>
      <c r="C43" t="s">
        <v>1193</v>
      </c>
      <c r="D43" t="s">
        <v>404</v>
      </c>
      <c r="E43" t="s">
        <v>1183</v>
      </c>
      <c r="F43" s="14">
        <v>50</v>
      </c>
      <c r="G43" t="s">
        <v>406</v>
      </c>
      <c r="H43" s="166">
        <v>2.2999999999999998</v>
      </c>
      <c r="I43" s="167">
        <f t="shared" si="1"/>
        <v>114.99999999999999</v>
      </c>
    </row>
    <row r="44" spans="2:15" x14ac:dyDescent="0.25">
      <c r="B44" s="14">
        <v>42</v>
      </c>
      <c r="C44" t="s">
        <v>502</v>
      </c>
      <c r="D44" t="s">
        <v>404</v>
      </c>
      <c r="E44" t="s">
        <v>503</v>
      </c>
      <c r="F44" s="14">
        <f>F16*16+F17*8</f>
        <v>168</v>
      </c>
      <c r="G44" t="s">
        <v>406</v>
      </c>
      <c r="H44" s="166">
        <v>8.39</v>
      </c>
      <c r="I44" s="167">
        <f t="shared" si="1"/>
        <v>1409.52</v>
      </c>
    </row>
    <row r="45" spans="2:15" x14ac:dyDescent="0.25">
      <c r="B45" s="14">
        <v>43</v>
      </c>
      <c r="C45" t="s">
        <v>504</v>
      </c>
      <c r="D45" t="s">
        <v>404</v>
      </c>
      <c r="E45" t="s">
        <v>505</v>
      </c>
      <c r="F45" s="14">
        <f>F16+F17</f>
        <v>12</v>
      </c>
      <c r="G45" t="s">
        <v>406</v>
      </c>
      <c r="H45" s="166">
        <v>1.74</v>
      </c>
      <c r="I45" s="167">
        <f t="shared" si="1"/>
        <v>20.88</v>
      </c>
    </row>
    <row r="46" spans="2:15" x14ac:dyDescent="0.25">
      <c r="B46" s="14">
        <v>44</v>
      </c>
      <c r="C46" t="s">
        <v>506</v>
      </c>
      <c r="D46" t="s">
        <v>404</v>
      </c>
      <c r="E46" t="s">
        <v>496</v>
      </c>
      <c r="F46" s="14">
        <f>F45*2-1</f>
        <v>23</v>
      </c>
      <c r="G46" t="s">
        <v>406</v>
      </c>
      <c r="H46" s="166">
        <v>4.37</v>
      </c>
      <c r="I46" s="167">
        <f t="shared" si="1"/>
        <v>100.51</v>
      </c>
    </row>
    <row r="47" spans="2:15" x14ac:dyDescent="0.25">
      <c r="B47" s="14">
        <v>45</v>
      </c>
      <c r="C47" t="s">
        <v>508</v>
      </c>
      <c r="D47" t="s">
        <v>404</v>
      </c>
      <c r="E47" t="s">
        <v>509</v>
      </c>
      <c r="F47" s="14">
        <v>77</v>
      </c>
      <c r="G47" t="s">
        <v>406</v>
      </c>
      <c r="H47" s="166">
        <v>5.4</v>
      </c>
      <c r="I47" s="167">
        <f t="shared" si="1"/>
        <v>415.8</v>
      </c>
    </row>
    <row r="48" spans="2:15" x14ac:dyDescent="0.25">
      <c r="B48" s="14">
        <v>46</v>
      </c>
      <c r="C48" t="s">
        <v>510</v>
      </c>
      <c r="D48" t="s">
        <v>404</v>
      </c>
      <c r="E48" t="s">
        <v>511</v>
      </c>
      <c r="F48" s="14">
        <v>5</v>
      </c>
      <c r="G48" t="s">
        <v>406</v>
      </c>
      <c r="H48" s="166">
        <v>1.42</v>
      </c>
      <c r="I48" s="167">
        <f t="shared" si="1"/>
        <v>7.1</v>
      </c>
    </row>
    <row r="49" spans="2:15" x14ac:dyDescent="0.25">
      <c r="B49" s="14">
        <v>47</v>
      </c>
      <c r="C49" t="s">
        <v>512</v>
      </c>
      <c r="D49" t="s">
        <v>404</v>
      </c>
      <c r="E49" t="s">
        <v>513</v>
      </c>
      <c r="F49" s="14">
        <v>10</v>
      </c>
      <c r="G49" t="s">
        <v>406</v>
      </c>
      <c r="H49" s="166">
        <v>9.32</v>
      </c>
      <c r="I49" s="167">
        <f t="shared" si="1"/>
        <v>93.2</v>
      </c>
    </row>
    <row r="50" spans="2:15" x14ac:dyDescent="0.25">
      <c r="B50" s="14">
        <v>48</v>
      </c>
      <c r="C50" t="s">
        <v>514</v>
      </c>
      <c r="D50" t="s">
        <v>404</v>
      </c>
      <c r="E50" t="s">
        <v>515</v>
      </c>
      <c r="F50" s="14">
        <v>10</v>
      </c>
      <c r="G50" t="s">
        <v>406</v>
      </c>
      <c r="H50" s="166">
        <v>9.32</v>
      </c>
      <c r="I50" s="167">
        <f t="shared" si="1"/>
        <v>93.2</v>
      </c>
    </row>
    <row r="51" spans="2:15" x14ac:dyDescent="0.25">
      <c r="B51" s="14">
        <v>49</v>
      </c>
      <c r="C51" t="s">
        <v>516</v>
      </c>
      <c r="D51" t="s">
        <v>404</v>
      </c>
      <c r="E51" t="s">
        <v>517</v>
      </c>
      <c r="F51" s="14">
        <v>9</v>
      </c>
      <c r="G51" t="s">
        <v>406</v>
      </c>
      <c r="H51" s="166">
        <v>10.83</v>
      </c>
      <c r="I51" s="167">
        <f t="shared" si="1"/>
        <v>97.47</v>
      </c>
    </row>
    <row r="52" spans="2:15" x14ac:dyDescent="0.25">
      <c r="B52" s="14">
        <v>50</v>
      </c>
      <c r="C52" t="s">
        <v>518</v>
      </c>
      <c r="D52" t="s">
        <v>519</v>
      </c>
      <c r="E52" t="s">
        <v>1194</v>
      </c>
      <c r="F52" s="14">
        <v>120</v>
      </c>
      <c r="G52" t="s">
        <v>1195</v>
      </c>
      <c r="H52" s="166">
        <v>10</v>
      </c>
      <c r="I52" s="167">
        <f t="shared" si="1"/>
        <v>1200</v>
      </c>
    </row>
    <row r="53" spans="2:15" s="229" customFormat="1" x14ac:dyDescent="0.25">
      <c r="B53" s="14">
        <v>51</v>
      </c>
      <c r="C53" s="229" t="s">
        <v>1196</v>
      </c>
      <c r="D53" s="229" t="s">
        <v>469</v>
      </c>
      <c r="E53" s="229" t="s">
        <v>470</v>
      </c>
      <c r="F53" s="14">
        <v>1</v>
      </c>
      <c r="G53" s="229" t="s">
        <v>469</v>
      </c>
      <c r="H53" s="166">
        <v>1290</v>
      </c>
      <c r="I53" s="342">
        <f t="shared" si="1"/>
        <v>1290</v>
      </c>
    </row>
    <row r="54" spans="2:15" x14ac:dyDescent="0.25">
      <c r="B54" s="14">
        <v>52</v>
      </c>
      <c r="C54" t="s">
        <v>1197</v>
      </c>
      <c r="D54" t="s">
        <v>469</v>
      </c>
      <c r="E54" t="s">
        <v>1198</v>
      </c>
      <c r="F54" s="14">
        <v>0</v>
      </c>
      <c r="G54" t="s">
        <v>469</v>
      </c>
      <c r="H54" s="166">
        <v>99</v>
      </c>
      <c r="I54" s="167">
        <f t="shared" si="1"/>
        <v>0</v>
      </c>
    </row>
    <row r="55" spans="2:15" x14ac:dyDescent="0.25">
      <c r="B55" s="14">
        <v>53</v>
      </c>
      <c r="C55" t="s">
        <v>464</v>
      </c>
      <c r="D55" t="s">
        <v>465</v>
      </c>
      <c r="E55" t="s">
        <v>1199</v>
      </c>
      <c r="F55" s="14">
        <v>1</v>
      </c>
      <c r="G55" t="s">
        <v>1199</v>
      </c>
      <c r="H55" s="166">
        <v>5000</v>
      </c>
      <c r="I55" s="167">
        <f t="shared" si="1"/>
        <v>5000</v>
      </c>
      <c r="O55" t="s">
        <v>1200</v>
      </c>
    </row>
    <row r="56" spans="2:15" x14ac:dyDescent="0.25">
      <c r="B56" s="14">
        <v>54</v>
      </c>
      <c r="C56" t="s">
        <v>522</v>
      </c>
      <c r="D56" t="s">
        <v>523</v>
      </c>
      <c r="E56" t="s">
        <v>524</v>
      </c>
      <c r="F56" s="14">
        <v>1</v>
      </c>
      <c r="G56" t="s">
        <v>525</v>
      </c>
      <c r="H56" s="166">
        <v>1159.99</v>
      </c>
      <c r="I56" s="167">
        <f t="shared" si="1"/>
        <v>1159.99</v>
      </c>
    </row>
    <row r="57" spans="2:15" x14ac:dyDescent="0.25">
      <c r="B57" s="14">
        <v>55</v>
      </c>
      <c r="C57" t="s">
        <v>526</v>
      </c>
      <c r="D57" t="s">
        <v>523</v>
      </c>
      <c r="E57" t="s">
        <v>527</v>
      </c>
      <c r="F57" s="14">
        <v>1</v>
      </c>
      <c r="G57" t="s">
        <v>528</v>
      </c>
      <c r="H57" s="166">
        <v>200</v>
      </c>
      <c r="I57" s="167">
        <f t="shared" si="1"/>
        <v>200</v>
      </c>
    </row>
    <row r="58" spans="2:15" x14ac:dyDescent="0.25">
      <c r="B58" s="14">
        <v>56</v>
      </c>
      <c r="C58" t="s">
        <v>529</v>
      </c>
      <c r="D58" t="s">
        <v>530</v>
      </c>
      <c r="E58" t="s">
        <v>531</v>
      </c>
      <c r="F58" s="14">
        <v>2</v>
      </c>
      <c r="G58" t="s">
        <v>532</v>
      </c>
      <c r="H58" s="166">
        <v>84.62</v>
      </c>
      <c r="I58" s="167">
        <f t="shared" si="1"/>
        <v>169.24</v>
      </c>
    </row>
    <row r="59" spans="2:15" x14ac:dyDescent="0.25">
      <c r="B59" s="14">
        <v>57</v>
      </c>
      <c r="C59" t="s">
        <v>460</v>
      </c>
      <c r="D59" t="s">
        <v>461</v>
      </c>
      <c r="E59" s="1">
        <v>135</v>
      </c>
      <c r="F59" s="14">
        <v>2</v>
      </c>
      <c r="G59" t="s">
        <v>461</v>
      </c>
      <c r="H59" s="166">
        <v>835</v>
      </c>
      <c r="I59" s="167">
        <f t="shared" si="1"/>
        <v>1670</v>
      </c>
    </row>
    <row r="60" spans="2:15" x14ac:dyDescent="0.25">
      <c r="B60" s="14">
        <v>58</v>
      </c>
      <c r="C60" t="s">
        <v>462</v>
      </c>
      <c r="D60" t="s">
        <v>461</v>
      </c>
      <c r="E60" s="1">
        <v>135</v>
      </c>
      <c r="F60" s="14">
        <v>2</v>
      </c>
      <c r="G60" t="s">
        <v>461</v>
      </c>
      <c r="H60" s="166">
        <v>1500</v>
      </c>
      <c r="I60" s="167">
        <f t="shared" si="1"/>
        <v>3000</v>
      </c>
    </row>
    <row r="61" spans="2:15" x14ac:dyDescent="0.25">
      <c r="B61" s="14">
        <v>59</v>
      </c>
      <c r="C61" t="s">
        <v>535</v>
      </c>
      <c r="D61" t="s">
        <v>536</v>
      </c>
      <c r="E61" t="s">
        <v>537</v>
      </c>
      <c r="F61" s="14">
        <v>1</v>
      </c>
      <c r="H61" s="166">
        <v>225</v>
      </c>
      <c r="I61" s="167">
        <f t="shared" si="1"/>
        <v>225</v>
      </c>
    </row>
    <row r="62" spans="2:15" x14ac:dyDescent="0.25">
      <c r="B62" s="14">
        <v>60</v>
      </c>
      <c r="C62" t="s">
        <v>540</v>
      </c>
      <c r="D62" t="s">
        <v>440</v>
      </c>
      <c r="E62" t="s">
        <v>441</v>
      </c>
      <c r="F62" s="14">
        <v>26</v>
      </c>
      <c r="H62" s="166">
        <v>30</v>
      </c>
      <c r="I62" s="167">
        <f t="shared" si="1"/>
        <v>780</v>
      </c>
    </row>
    <row r="63" spans="2:15" x14ac:dyDescent="0.25">
      <c r="B63" s="14">
        <v>61</v>
      </c>
      <c r="C63" t="s">
        <v>1201</v>
      </c>
      <c r="D63" t="s">
        <v>440</v>
      </c>
      <c r="E63" t="s">
        <v>1202</v>
      </c>
      <c r="F63" s="14">
        <v>26</v>
      </c>
      <c r="H63" s="166">
        <v>30</v>
      </c>
      <c r="I63" s="167">
        <f t="shared" si="1"/>
        <v>780</v>
      </c>
    </row>
    <row r="65" spans="2:10" ht="18.75" x14ac:dyDescent="0.3">
      <c r="B65" s="397" t="s">
        <v>347</v>
      </c>
      <c r="C65" s="397"/>
      <c r="D65" s="397"/>
      <c r="E65" s="397"/>
      <c r="F65" s="397"/>
      <c r="G65" s="397"/>
      <c r="H65" s="397"/>
      <c r="I65" s="343">
        <f>SUM(I3:I64)</f>
        <v>56284.62</v>
      </c>
      <c r="J65" t="s">
        <v>1203</v>
      </c>
    </row>
    <row r="66" spans="2:10" x14ac:dyDescent="0.25">
      <c r="F66"/>
      <c r="H66"/>
    </row>
    <row r="67" spans="2:10" ht="18.75" x14ac:dyDescent="0.3">
      <c r="F67"/>
      <c r="H67"/>
      <c r="I67" s="344">
        <f>500*'Solenoid Signal I.D.''s'!P100</f>
        <v>0</v>
      </c>
      <c r="J67" t="s">
        <v>1204</v>
      </c>
    </row>
    <row r="68" spans="2:10" x14ac:dyDescent="0.25">
      <c r="F68"/>
      <c r="H68"/>
    </row>
    <row r="69" spans="2:10" ht="18.75" x14ac:dyDescent="0.3">
      <c r="F69"/>
      <c r="H69" s="345" t="s">
        <v>1205</v>
      </c>
      <c r="I69" s="343">
        <f>I65+I67</f>
        <v>56284.62</v>
      </c>
    </row>
    <row r="70" spans="2:10" x14ac:dyDescent="0.25">
      <c r="F70"/>
      <c r="H70"/>
    </row>
    <row r="71" spans="2:10" x14ac:dyDescent="0.25">
      <c r="F71"/>
      <c r="H71" s="166" t="s">
        <v>1206</v>
      </c>
    </row>
    <row r="72" spans="2:10" x14ac:dyDescent="0.25">
      <c r="F72"/>
      <c r="H72" s="166" t="s">
        <v>1207</v>
      </c>
    </row>
    <row r="73" spans="2:10" x14ac:dyDescent="0.25">
      <c r="E73" s="394" t="s">
        <v>1208</v>
      </c>
      <c r="F73" s="394"/>
      <c r="G73" s="394"/>
      <c r="H73" s="166" t="s">
        <v>1209</v>
      </c>
    </row>
    <row r="74" spans="2:10" x14ac:dyDescent="0.25">
      <c r="H74"/>
    </row>
    <row r="75" spans="2:10" ht="18.75" x14ac:dyDescent="0.3">
      <c r="G75" s="394" t="s">
        <v>1210</v>
      </c>
      <c r="H75" s="394"/>
      <c r="I75" s="343">
        <f>I69+2000</f>
        <v>58284.62</v>
      </c>
    </row>
    <row r="77" spans="2:10" x14ac:dyDescent="0.25">
      <c r="G77" s="266" t="s">
        <v>1211</v>
      </c>
    </row>
    <row r="78" spans="2:10" x14ac:dyDescent="0.25">
      <c r="G78" t="s">
        <v>1212</v>
      </c>
    </row>
    <row r="79" spans="2:10" x14ac:dyDescent="0.25">
      <c r="G79" t="s">
        <v>1213</v>
      </c>
    </row>
    <row r="80" spans="2:10" x14ac:dyDescent="0.25">
      <c r="G80" t="s">
        <v>1214</v>
      </c>
    </row>
    <row r="81" spans="7:7" x14ac:dyDescent="0.25">
      <c r="G81" t="s">
        <v>1215</v>
      </c>
    </row>
    <row r="82" spans="7:7" x14ac:dyDescent="0.25">
      <c r="G82" t="s">
        <v>1216</v>
      </c>
    </row>
    <row r="83" spans="7:7" x14ac:dyDescent="0.25">
      <c r="G83" t="s">
        <v>1217</v>
      </c>
    </row>
    <row r="84" spans="7:7" x14ac:dyDescent="0.25">
      <c r="G84" t="s">
        <v>1218</v>
      </c>
    </row>
    <row r="85" spans="7:7" x14ac:dyDescent="0.25">
      <c r="G85" t="s">
        <v>1219</v>
      </c>
    </row>
    <row r="86" spans="7:7" x14ac:dyDescent="0.25">
      <c r="G86" t="s">
        <v>1220</v>
      </c>
    </row>
  </sheetData>
  <mergeCells count="3">
    <mergeCell ref="B65:H65"/>
    <mergeCell ref="E73:G73"/>
    <mergeCell ref="G75:H75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46"/>
  <sheetViews>
    <sheetView topLeftCell="A4" zoomScale="80" zoomScaleNormal="80" workbookViewId="0">
      <selection activeCell="K53" sqref="K53"/>
    </sheetView>
  </sheetViews>
  <sheetFormatPr defaultRowHeight="15" x14ac:dyDescent="0.25"/>
  <cols>
    <col min="1" max="1" width="19.85546875" style="322"/>
    <col min="2" max="2" width="11.5703125" style="12"/>
    <col min="3" max="3" width="12.5703125" style="12"/>
    <col min="4" max="4" width="20.5703125" style="12"/>
    <col min="5" max="6" width="21.85546875" style="12"/>
    <col min="7" max="7" width="4.28515625" style="12"/>
    <col min="8" max="9" width="23.28515625" style="322"/>
    <col min="10" max="10" width="15.28515625" style="322"/>
    <col min="11" max="11" width="19.5703125" style="12"/>
    <col min="12" max="13" width="18.7109375" style="12"/>
    <col min="14" max="14" width="12.7109375" style="322"/>
    <col min="15" max="1025" width="8.7109375" style="12"/>
  </cols>
  <sheetData>
    <row r="1" spans="1:13" s="12" customFormat="1" x14ac:dyDescent="0.25">
      <c r="A1" s="346"/>
      <c r="B1" s="346"/>
      <c r="C1" s="322"/>
      <c r="D1" s="322"/>
      <c r="E1" s="322"/>
      <c r="F1" s="322"/>
      <c r="G1" s="322"/>
    </row>
    <row r="2" spans="1:13" s="12" customFormat="1" ht="21" x14ac:dyDescent="0.35">
      <c r="A2" s="347"/>
      <c r="B2" s="147" t="s">
        <v>1221</v>
      </c>
      <c r="C2"/>
      <c r="D2"/>
      <c r="E2"/>
      <c r="F2"/>
      <c r="G2"/>
      <c r="H2" s="348" t="s">
        <v>1222</v>
      </c>
      <c r="I2" s="348" t="s">
        <v>1223</v>
      </c>
    </row>
    <row r="3" spans="1:13" s="12" customFormat="1" ht="21" x14ac:dyDescent="0.35">
      <c r="A3" s="346"/>
      <c r="B3" s="147" t="s">
        <v>1224</v>
      </c>
      <c r="C3" s="322"/>
      <c r="D3" s="322"/>
      <c r="E3" s="322"/>
      <c r="F3" s="322"/>
      <c r="G3" s="322"/>
      <c r="H3"/>
      <c r="I3"/>
    </row>
    <row r="4" spans="1:13" s="12" customFormat="1" ht="21" x14ac:dyDescent="0.35">
      <c r="A4" s="346"/>
      <c r="B4" s="349" t="s">
        <v>1225</v>
      </c>
      <c r="C4" s="322"/>
      <c r="D4" s="322"/>
      <c r="E4" s="322"/>
      <c r="F4" s="322"/>
      <c r="G4" s="322"/>
      <c r="H4"/>
      <c r="I4"/>
    </row>
    <row r="5" spans="1:13" s="12" customFormat="1" x14ac:dyDescent="0.25">
      <c r="A5"/>
      <c r="B5" s="322"/>
      <c r="C5" s="322"/>
      <c r="D5" s="350" t="s">
        <v>1226</v>
      </c>
      <c r="E5" s="350" t="s">
        <v>1226</v>
      </c>
      <c r="F5" s="350" t="s">
        <v>1226</v>
      </c>
      <c r="G5" s="350"/>
      <c r="H5" s="350" t="s">
        <v>1227</v>
      </c>
      <c r="I5" s="350" t="s">
        <v>1227</v>
      </c>
      <c r="J5" s="350"/>
      <c r="K5" s="322"/>
      <c r="L5" s="322"/>
      <c r="M5" s="322"/>
    </row>
    <row r="6" spans="1:13" s="12" customFormat="1" ht="15.75" x14ac:dyDescent="0.25">
      <c r="A6" s="348" t="s">
        <v>1223</v>
      </c>
      <c r="B6" s="322"/>
      <c r="C6" s="322"/>
      <c r="D6" s="350" t="s">
        <v>245</v>
      </c>
      <c r="E6" s="350" t="s">
        <v>557</v>
      </c>
      <c r="F6" s="350" t="s">
        <v>1228</v>
      </c>
      <c r="G6" s="350"/>
      <c r="H6" s="350" t="s">
        <v>1229</v>
      </c>
      <c r="I6" s="350" t="s">
        <v>1230</v>
      </c>
      <c r="J6" s="350" t="s">
        <v>1231</v>
      </c>
      <c r="K6" s="322"/>
      <c r="L6" s="322"/>
      <c r="M6" s="322"/>
    </row>
    <row r="7" spans="1:13" s="12" customFormat="1" ht="15.75" x14ac:dyDescent="0.25">
      <c r="A7" s="348" t="s">
        <v>1232</v>
      </c>
      <c r="B7" s="322"/>
      <c r="C7" s="322" t="s">
        <v>1233</v>
      </c>
      <c r="D7" s="350" t="s">
        <v>1234</v>
      </c>
      <c r="E7" s="350" t="s">
        <v>1235</v>
      </c>
      <c r="F7" s="350" t="s">
        <v>1236</v>
      </c>
      <c r="G7" s="350"/>
      <c r="H7" s="350" t="s">
        <v>1237</v>
      </c>
      <c r="I7" s="350" t="s">
        <v>1238</v>
      </c>
      <c r="J7" s="350" t="s">
        <v>1239</v>
      </c>
      <c r="K7" s="322"/>
      <c r="L7" s="322"/>
      <c r="M7" s="322"/>
    </row>
    <row r="8" spans="1:13" s="12" customFormat="1" x14ac:dyDescent="0.25">
      <c r="A8"/>
      <c r="B8" s="322"/>
      <c r="C8" s="351" t="s">
        <v>1240</v>
      </c>
      <c r="D8" s="4" t="s">
        <v>1241</v>
      </c>
      <c r="E8" s="4" t="s">
        <v>1242</v>
      </c>
      <c r="F8" s="352" t="s">
        <v>1243</v>
      </c>
      <c r="G8" s="4"/>
      <c r="H8" s="352" t="s">
        <v>1244</v>
      </c>
      <c r="I8" s="352" t="s">
        <v>1245</v>
      </c>
      <c r="J8" s="350" t="s">
        <v>1246</v>
      </c>
      <c r="K8" s="322"/>
      <c r="L8" s="322"/>
      <c r="M8" s="322"/>
    </row>
    <row r="9" spans="1:13" s="12" customFormat="1" ht="15.75" x14ac:dyDescent="0.25">
      <c r="A9" s="348" t="s">
        <v>1247</v>
      </c>
      <c r="B9" s="348" t="s">
        <v>1248</v>
      </c>
      <c r="C9" s="348" t="s">
        <v>1249</v>
      </c>
      <c r="D9" s="348" t="s">
        <v>1250</v>
      </c>
      <c r="E9" s="348" t="s">
        <v>1251</v>
      </c>
      <c r="F9" s="348" t="s">
        <v>1250</v>
      </c>
      <c r="G9" s="348" t="s">
        <v>1252</v>
      </c>
      <c r="H9" s="348" t="s">
        <v>1251</v>
      </c>
      <c r="I9" s="348" t="s">
        <v>1250</v>
      </c>
      <c r="J9" s="353" t="s">
        <v>1249</v>
      </c>
      <c r="K9" s="322"/>
      <c r="L9" s="322"/>
      <c r="M9" s="322"/>
    </row>
    <row r="10" spans="1:13" s="12" customFormat="1" x14ac:dyDescent="0.25">
      <c r="A10" s="322" t="str">
        <f>'Solenoid Signal I.D.''s'!B14</f>
        <v>TR8674</v>
      </c>
      <c r="B10" s="322" t="s">
        <v>1253</v>
      </c>
      <c r="C10" s="322" t="s">
        <v>1254</v>
      </c>
      <c r="D10" s="322" t="s">
        <v>839</v>
      </c>
      <c r="E10" s="322" t="s">
        <v>839</v>
      </c>
      <c r="F10" s="322" t="s">
        <v>839</v>
      </c>
      <c r="G10" s="4">
        <v>1</v>
      </c>
      <c r="H10" s="322" t="s">
        <v>839</v>
      </c>
      <c r="I10" s="322" t="s">
        <v>839</v>
      </c>
      <c r="J10" s="267" t="s">
        <v>1255</v>
      </c>
      <c r="K10" s="322"/>
      <c r="L10" s="322"/>
      <c r="M10" s="322"/>
    </row>
    <row r="11" spans="1:13" s="12" customFormat="1" x14ac:dyDescent="0.25">
      <c r="A11"/>
      <c r="B11" s="322" t="s">
        <v>1256</v>
      </c>
      <c r="C11" s="322" t="s">
        <v>1257</v>
      </c>
      <c r="D11" s="322" t="s">
        <v>847</v>
      </c>
      <c r="E11" s="322" t="s">
        <v>847</v>
      </c>
      <c r="F11" s="322" t="s">
        <v>847</v>
      </c>
      <c r="G11" s="4">
        <v>2</v>
      </c>
      <c r="H11" s="322" t="s">
        <v>847</v>
      </c>
      <c r="I11" s="322" t="s">
        <v>847</v>
      </c>
      <c r="J11" s="267" t="s">
        <v>1258</v>
      </c>
      <c r="K11" s="322"/>
      <c r="L11" s="322"/>
      <c r="M11" s="322"/>
    </row>
    <row r="12" spans="1:13" s="12" customFormat="1" x14ac:dyDescent="0.25">
      <c r="A12"/>
      <c r="B12" s="322" t="s">
        <v>1259</v>
      </c>
      <c r="C12" s="322" t="s">
        <v>1260</v>
      </c>
      <c r="D12" s="322" t="s">
        <v>1164</v>
      </c>
      <c r="E12" s="322" t="s">
        <v>1164</v>
      </c>
      <c r="F12" s="322" t="s">
        <v>1164</v>
      </c>
      <c r="G12" s="4">
        <v>3</v>
      </c>
      <c r="H12" s="322" t="s">
        <v>1164</v>
      </c>
      <c r="I12" s="322" t="s">
        <v>1164</v>
      </c>
      <c r="J12" s="267" t="s">
        <v>1261</v>
      </c>
      <c r="K12" s="322"/>
      <c r="L12" s="322"/>
      <c r="M12" s="322"/>
    </row>
    <row r="13" spans="1:13" s="12" customFormat="1" x14ac:dyDescent="0.25">
      <c r="A13"/>
      <c r="B13" s="322" t="s">
        <v>1262</v>
      </c>
      <c r="C13" s="322" t="s">
        <v>1263</v>
      </c>
      <c r="D13" s="322" t="s">
        <v>1169</v>
      </c>
      <c r="E13" s="322" t="s">
        <v>1169</v>
      </c>
      <c r="F13" s="322" t="s">
        <v>1169</v>
      </c>
      <c r="G13" s="4">
        <v>4</v>
      </c>
      <c r="H13" s="322" t="s">
        <v>1169</v>
      </c>
      <c r="I13" s="322" t="s">
        <v>1169</v>
      </c>
      <c r="J13" s="267" t="s">
        <v>1261</v>
      </c>
      <c r="K13" s="322"/>
      <c r="L13" s="322"/>
      <c r="M13" s="322"/>
    </row>
    <row r="14" spans="1:13" s="12" customFormat="1" x14ac:dyDescent="0.25">
      <c r="A14" s="322" t="s">
        <v>1264</v>
      </c>
      <c r="B14" s="322" t="s">
        <v>1253</v>
      </c>
      <c r="C14" s="322" t="s">
        <v>1254</v>
      </c>
      <c r="D14" s="322" t="s">
        <v>1171</v>
      </c>
      <c r="E14" s="322" t="s">
        <v>1171</v>
      </c>
      <c r="F14" s="322" t="s">
        <v>1171</v>
      </c>
      <c r="G14" s="4">
        <v>5</v>
      </c>
      <c r="H14" s="322" t="s">
        <v>1171</v>
      </c>
      <c r="I14" s="322" t="s">
        <v>1171</v>
      </c>
      <c r="J14" s="267" t="s">
        <v>1261</v>
      </c>
      <c r="K14" s="322"/>
      <c r="L14" s="322"/>
      <c r="M14" s="322"/>
    </row>
    <row r="15" spans="1:13" s="12" customFormat="1" x14ac:dyDescent="0.25">
      <c r="A15"/>
      <c r="B15" s="322" t="s">
        <v>1256</v>
      </c>
      <c r="C15" s="322" t="s">
        <v>1257</v>
      </c>
      <c r="D15" s="322" t="s">
        <v>1173</v>
      </c>
      <c r="E15" s="322" t="s">
        <v>1173</v>
      </c>
      <c r="F15" s="322" t="s">
        <v>1173</v>
      </c>
      <c r="G15" s="4">
        <v>6</v>
      </c>
      <c r="H15" s="322" t="s">
        <v>1173</v>
      </c>
      <c r="I15" s="322" t="s">
        <v>1173</v>
      </c>
      <c r="J15" s="267" t="s">
        <v>1261</v>
      </c>
      <c r="K15" s="322"/>
      <c r="L15" s="322"/>
      <c r="M15" s="322"/>
    </row>
    <row r="16" spans="1:13" s="12" customFormat="1" x14ac:dyDescent="0.25">
      <c r="A16"/>
      <c r="B16" s="322" t="s">
        <v>1259</v>
      </c>
      <c r="C16" s="322" t="s">
        <v>1260</v>
      </c>
      <c r="D16" s="322" t="s">
        <v>817</v>
      </c>
      <c r="E16" s="322" t="s">
        <v>817</v>
      </c>
      <c r="F16" s="322" t="s">
        <v>817</v>
      </c>
      <c r="G16" s="4">
        <v>7</v>
      </c>
      <c r="H16" s="322" t="s">
        <v>817</v>
      </c>
      <c r="I16" s="322" t="s">
        <v>817</v>
      </c>
      <c r="J16" s="267" t="s">
        <v>1265</v>
      </c>
      <c r="K16" s="322"/>
      <c r="L16" s="322"/>
      <c r="M16" s="322"/>
    </row>
    <row r="17" spans="1:13" s="12" customFormat="1" x14ac:dyDescent="0.25">
      <c r="A17"/>
      <c r="B17" s="322" t="s">
        <v>1262</v>
      </c>
      <c r="C17" s="322" t="s">
        <v>1263</v>
      </c>
      <c r="D17" s="322" t="s">
        <v>1175</v>
      </c>
      <c r="E17" s="322" t="s">
        <v>1175</v>
      </c>
      <c r="F17" s="322" t="s">
        <v>1175</v>
      </c>
      <c r="G17" s="4">
        <v>8</v>
      </c>
      <c r="H17" s="322" t="s">
        <v>1175</v>
      </c>
      <c r="I17" s="322" t="s">
        <v>1175</v>
      </c>
      <c r="J17" s="267" t="s">
        <v>1266</v>
      </c>
      <c r="K17" s="322"/>
      <c r="L17" s="322"/>
      <c r="M17" s="322"/>
    </row>
    <row r="18" spans="1:13" s="12" customFormat="1" ht="9" customHeight="1" x14ac:dyDescent="0.25">
      <c r="A18"/>
      <c r="B18" s="322"/>
      <c r="C18" s="322"/>
      <c r="D18" s="322"/>
      <c r="E18" s="322"/>
      <c r="F18" s="322"/>
      <c r="G18" s="4"/>
      <c r="H18"/>
      <c r="I18"/>
      <c r="J18" s="267"/>
      <c r="K18" s="322"/>
      <c r="L18" s="322"/>
      <c r="M18" s="322"/>
    </row>
    <row r="19" spans="1:13" s="12" customFormat="1" x14ac:dyDescent="0.25">
      <c r="A19" s="322" t="s">
        <v>1267</v>
      </c>
      <c r="B19" s="322" t="s">
        <v>1253</v>
      </c>
      <c r="C19" s="322" t="s">
        <v>1254</v>
      </c>
      <c r="D19" s="322" t="s">
        <v>1268</v>
      </c>
      <c r="E19" s="322" t="s">
        <v>1268</v>
      </c>
      <c r="F19" s="322" t="s">
        <v>1268</v>
      </c>
      <c r="G19" s="4">
        <v>9</v>
      </c>
      <c r="H19" s="322" t="s">
        <v>1268</v>
      </c>
      <c r="I19" s="322" t="s">
        <v>1268</v>
      </c>
      <c r="J19" s="267" t="s">
        <v>1255</v>
      </c>
      <c r="K19" s="322"/>
      <c r="L19" s="322"/>
      <c r="M19" s="322"/>
    </row>
    <row r="20" spans="1:13" s="12" customFormat="1" x14ac:dyDescent="0.25">
      <c r="A20"/>
      <c r="B20" s="322" t="s">
        <v>1256</v>
      </c>
      <c r="C20" s="322" t="s">
        <v>1257</v>
      </c>
      <c r="D20" s="322" t="s">
        <v>805</v>
      </c>
      <c r="E20" s="322" t="s">
        <v>805</v>
      </c>
      <c r="F20" s="322" t="s">
        <v>805</v>
      </c>
      <c r="G20" s="4">
        <v>10</v>
      </c>
      <c r="H20" s="322" t="s">
        <v>805</v>
      </c>
      <c r="I20" s="322" t="s">
        <v>805</v>
      </c>
      <c r="J20" s="267" t="s">
        <v>1258</v>
      </c>
      <c r="K20" s="322"/>
      <c r="L20" s="322"/>
      <c r="M20" s="322"/>
    </row>
    <row r="21" spans="1:13" s="12" customFormat="1" x14ac:dyDescent="0.25">
      <c r="A21"/>
      <c r="B21" s="322" t="s">
        <v>1259</v>
      </c>
      <c r="C21" s="322" t="s">
        <v>1260</v>
      </c>
      <c r="D21" s="322" t="s">
        <v>1269</v>
      </c>
      <c r="E21" s="322" t="s">
        <v>1269</v>
      </c>
      <c r="F21" s="322" t="s">
        <v>1269</v>
      </c>
      <c r="G21" s="4">
        <v>11</v>
      </c>
      <c r="H21" s="322" t="s">
        <v>1269</v>
      </c>
      <c r="I21" s="322" t="s">
        <v>1269</v>
      </c>
      <c r="J21" s="267" t="s">
        <v>1261</v>
      </c>
      <c r="K21" s="322"/>
      <c r="L21" s="322"/>
      <c r="M21" s="322"/>
    </row>
    <row r="22" spans="1:13" s="12" customFormat="1" x14ac:dyDescent="0.25">
      <c r="A22"/>
      <c r="B22" s="322" t="s">
        <v>1262</v>
      </c>
      <c r="C22" s="322" t="s">
        <v>1263</v>
      </c>
      <c r="D22" s="322" t="s">
        <v>1270</v>
      </c>
      <c r="E22" s="322" t="s">
        <v>1270</v>
      </c>
      <c r="F22" s="322" t="s">
        <v>1270</v>
      </c>
      <c r="G22" s="4">
        <v>12</v>
      </c>
      <c r="H22" s="322" t="s">
        <v>1270</v>
      </c>
      <c r="I22" s="322" t="s">
        <v>1270</v>
      </c>
      <c r="J22" s="267" t="s">
        <v>1261</v>
      </c>
      <c r="K22" s="322"/>
      <c r="L22" s="322"/>
      <c r="M22" s="322"/>
    </row>
    <row r="23" spans="1:13" s="12" customFormat="1" x14ac:dyDescent="0.25">
      <c r="A23" s="322" t="s">
        <v>1271</v>
      </c>
      <c r="B23" s="322" t="s">
        <v>1253</v>
      </c>
      <c r="C23" s="322" t="s">
        <v>1254</v>
      </c>
      <c r="D23" s="322" t="s">
        <v>1272</v>
      </c>
      <c r="E23" s="322" t="s">
        <v>1272</v>
      </c>
      <c r="F23" s="322" t="s">
        <v>1272</v>
      </c>
      <c r="G23" s="4">
        <v>13</v>
      </c>
      <c r="H23" s="322" t="s">
        <v>1272</v>
      </c>
      <c r="I23" s="322" t="s">
        <v>1272</v>
      </c>
      <c r="J23" s="267" t="s">
        <v>1261</v>
      </c>
      <c r="K23" s="322"/>
      <c r="L23" s="322"/>
      <c r="M23" s="322"/>
    </row>
    <row r="24" spans="1:13" s="12" customFormat="1" x14ac:dyDescent="0.25">
      <c r="A24"/>
      <c r="B24" s="322" t="s">
        <v>1256</v>
      </c>
      <c r="C24" s="322" t="s">
        <v>1257</v>
      </c>
      <c r="D24" s="322" t="s">
        <v>1273</v>
      </c>
      <c r="E24" s="322" t="s">
        <v>1273</v>
      </c>
      <c r="F24" s="322" t="s">
        <v>1273</v>
      </c>
      <c r="G24" s="4">
        <v>14</v>
      </c>
      <c r="H24" s="322" t="s">
        <v>1273</v>
      </c>
      <c r="I24" s="322" t="s">
        <v>1273</v>
      </c>
      <c r="J24" s="267" t="s">
        <v>1261</v>
      </c>
      <c r="K24" s="322"/>
      <c r="L24" s="322"/>
      <c r="M24" s="322"/>
    </row>
    <row r="25" spans="1:13" s="12" customFormat="1" x14ac:dyDescent="0.25">
      <c r="A25"/>
      <c r="B25" s="322" t="s">
        <v>1259</v>
      </c>
      <c r="C25" s="322" t="s">
        <v>1260</v>
      </c>
      <c r="D25" s="322" t="s">
        <v>1274</v>
      </c>
      <c r="E25" s="322" t="s">
        <v>1274</v>
      </c>
      <c r="F25" s="322" t="s">
        <v>1274</v>
      </c>
      <c r="G25" s="4">
        <v>15</v>
      </c>
      <c r="H25" s="322" t="s">
        <v>1274</v>
      </c>
      <c r="I25" s="322" t="s">
        <v>1274</v>
      </c>
      <c r="J25" s="267" t="s">
        <v>1265</v>
      </c>
      <c r="K25" s="322"/>
      <c r="L25" s="322"/>
      <c r="M25" s="322"/>
    </row>
    <row r="26" spans="1:13" s="12" customFormat="1" x14ac:dyDescent="0.25">
      <c r="A26"/>
      <c r="B26" s="322" t="s">
        <v>1262</v>
      </c>
      <c r="C26" s="322" t="s">
        <v>1263</v>
      </c>
      <c r="D26" s="322" t="s">
        <v>1275</v>
      </c>
      <c r="E26" s="322" t="s">
        <v>1275</v>
      </c>
      <c r="F26" s="322" t="s">
        <v>1275</v>
      </c>
      <c r="G26" s="4">
        <v>16</v>
      </c>
      <c r="H26" s="322" t="s">
        <v>1275</v>
      </c>
      <c r="I26" s="322" t="s">
        <v>1275</v>
      </c>
      <c r="J26" s="267" t="s">
        <v>1266</v>
      </c>
      <c r="K26" s="322"/>
      <c r="L26" s="322"/>
      <c r="M26" s="322"/>
    </row>
    <row r="27" spans="1:13" s="12" customFormat="1" ht="9" customHeight="1" x14ac:dyDescent="0.25">
      <c r="A27"/>
      <c r="B27" s="322"/>
      <c r="C27" s="322"/>
      <c r="D27" s="322"/>
      <c r="E27" s="322"/>
      <c r="F27" s="322"/>
      <c r="G27" s="4"/>
      <c r="H27"/>
      <c r="I27"/>
      <c r="J27" s="267"/>
      <c r="K27" s="322"/>
      <c r="L27" s="322"/>
      <c r="M27" s="322"/>
    </row>
    <row r="28" spans="1:13" s="12" customFormat="1" x14ac:dyDescent="0.25">
      <c r="A28" s="322" t="s">
        <v>1276</v>
      </c>
      <c r="B28" s="322" t="s">
        <v>1253</v>
      </c>
      <c r="C28" s="322" t="s">
        <v>1254</v>
      </c>
      <c r="D28" s="322" t="s">
        <v>1277</v>
      </c>
      <c r="E28" s="322" t="s">
        <v>1277</v>
      </c>
      <c r="F28" s="322" t="s">
        <v>1277</v>
      </c>
      <c r="G28" s="4">
        <v>17</v>
      </c>
      <c r="H28" s="322" t="s">
        <v>1277</v>
      </c>
      <c r="I28" s="322" t="s">
        <v>1277</v>
      </c>
      <c r="J28" s="267" t="s">
        <v>1255</v>
      </c>
      <c r="K28" s="322"/>
      <c r="L28" s="322"/>
      <c r="M28" s="322"/>
    </row>
    <row r="29" spans="1:13" s="12" customFormat="1" x14ac:dyDescent="0.25">
      <c r="A29"/>
      <c r="B29" s="322" t="s">
        <v>1256</v>
      </c>
      <c r="C29" s="322" t="s">
        <v>1257</v>
      </c>
      <c r="D29" s="322" t="s">
        <v>1278</v>
      </c>
      <c r="E29" s="322" t="s">
        <v>1278</v>
      </c>
      <c r="F29" s="322" t="s">
        <v>1278</v>
      </c>
      <c r="G29" s="4">
        <v>18</v>
      </c>
      <c r="H29" s="322" t="s">
        <v>1278</v>
      </c>
      <c r="I29" s="322" t="s">
        <v>1278</v>
      </c>
      <c r="J29" s="267" t="s">
        <v>1258</v>
      </c>
      <c r="K29" s="322"/>
      <c r="L29" s="322"/>
      <c r="M29" s="322"/>
    </row>
    <row r="30" spans="1:13" s="12" customFormat="1" x14ac:dyDescent="0.25">
      <c r="A30"/>
      <c r="B30" s="322" t="s">
        <v>1259</v>
      </c>
      <c r="C30" s="322" t="s">
        <v>1260</v>
      </c>
      <c r="D30" s="322" t="s">
        <v>808</v>
      </c>
      <c r="E30" s="322" t="s">
        <v>808</v>
      </c>
      <c r="F30" s="322" t="s">
        <v>808</v>
      </c>
      <c r="G30" s="4">
        <v>19</v>
      </c>
      <c r="H30" s="322" t="s">
        <v>808</v>
      </c>
      <c r="I30" s="322" t="s">
        <v>808</v>
      </c>
      <c r="J30" s="267" t="s">
        <v>1261</v>
      </c>
      <c r="K30" s="322"/>
      <c r="L30" s="322"/>
      <c r="M30" s="322"/>
    </row>
    <row r="31" spans="1:13" s="12" customFormat="1" x14ac:dyDescent="0.25">
      <c r="A31"/>
      <c r="B31" s="322" t="s">
        <v>1262</v>
      </c>
      <c r="C31" s="322" t="s">
        <v>1263</v>
      </c>
      <c r="D31" s="322" t="s">
        <v>1279</v>
      </c>
      <c r="E31" s="322" t="s">
        <v>1279</v>
      </c>
      <c r="F31" s="322" t="s">
        <v>1279</v>
      </c>
      <c r="G31" s="4">
        <v>20</v>
      </c>
      <c r="H31" s="322" t="s">
        <v>1279</v>
      </c>
      <c r="I31" s="322" t="s">
        <v>1279</v>
      </c>
      <c r="J31" s="267" t="s">
        <v>1261</v>
      </c>
      <c r="K31" s="322"/>
      <c r="L31" s="322"/>
      <c r="M31" s="322"/>
    </row>
    <row r="32" spans="1:13" s="12" customFormat="1" x14ac:dyDescent="0.25">
      <c r="A32" s="322" t="s">
        <v>1280</v>
      </c>
      <c r="B32" s="322" t="s">
        <v>1253</v>
      </c>
      <c r="C32" s="322" t="s">
        <v>1254</v>
      </c>
      <c r="D32" s="322" t="s">
        <v>1281</v>
      </c>
      <c r="E32" s="322" t="s">
        <v>1281</v>
      </c>
      <c r="F32" s="322" t="s">
        <v>1281</v>
      </c>
      <c r="G32" s="4">
        <v>21</v>
      </c>
      <c r="H32" s="322" t="s">
        <v>1281</v>
      </c>
      <c r="I32" s="322" t="s">
        <v>1281</v>
      </c>
      <c r="J32" s="267" t="s">
        <v>1261</v>
      </c>
      <c r="K32" s="322"/>
      <c r="L32" s="322"/>
      <c r="M32" s="322"/>
    </row>
    <row r="33" spans="1:13" s="12" customFormat="1" x14ac:dyDescent="0.25">
      <c r="A33"/>
      <c r="B33" s="322" t="s">
        <v>1256</v>
      </c>
      <c r="C33" s="322" t="s">
        <v>1257</v>
      </c>
      <c r="D33" s="322" t="s">
        <v>1282</v>
      </c>
      <c r="E33" s="322" t="s">
        <v>1282</v>
      </c>
      <c r="F33" s="322" t="s">
        <v>1282</v>
      </c>
      <c r="G33" s="4">
        <v>22</v>
      </c>
      <c r="H33" s="322" t="s">
        <v>1282</v>
      </c>
      <c r="I33" s="322" t="s">
        <v>1282</v>
      </c>
      <c r="J33" s="267" t="s">
        <v>1261</v>
      </c>
      <c r="K33" s="322"/>
      <c r="L33" s="322"/>
      <c r="M33" s="322"/>
    </row>
    <row r="34" spans="1:13" s="12" customFormat="1" x14ac:dyDescent="0.25">
      <c r="A34"/>
      <c r="B34" s="322" t="s">
        <v>1259</v>
      </c>
      <c r="C34" s="322" t="s">
        <v>1260</v>
      </c>
      <c r="D34" s="322" t="s">
        <v>1283</v>
      </c>
      <c r="E34" s="322" t="s">
        <v>1283</v>
      </c>
      <c r="F34" s="322" t="s">
        <v>1283</v>
      </c>
      <c r="G34" s="4">
        <v>23</v>
      </c>
      <c r="H34" s="322" t="s">
        <v>1283</v>
      </c>
      <c r="I34" s="322" t="s">
        <v>1283</v>
      </c>
      <c r="J34" s="267" t="s">
        <v>1265</v>
      </c>
      <c r="K34" s="322"/>
      <c r="L34" s="322"/>
      <c r="M34" s="322"/>
    </row>
    <row r="35" spans="1:13" s="12" customFormat="1" x14ac:dyDescent="0.25">
      <c r="A35"/>
      <c r="B35" s="322" t="s">
        <v>1262</v>
      </c>
      <c r="C35" s="322" t="s">
        <v>1263</v>
      </c>
      <c r="D35" s="322" t="s">
        <v>923</v>
      </c>
      <c r="E35" s="322" t="s">
        <v>923</v>
      </c>
      <c r="F35" s="322" t="s">
        <v>923</v>
      </c>
      <c r="G35" s="4">
        <v>24</v>
      </c>
      <c r="H35" s="322" t="s">
        <v>923</v>
      </c>
      <c r="I35" s="322" t="s">
        <v>923</v>
      </c>
      <c r="J35" s="267" t="s">
        <v>1266</v>
      </c>
      <c r="K35" s="322"/>
      <c r="L35" s="322"/>
      <c r="M35" s="322"/>
    </row>
    <row r="36" spans="1:13" s="12" customFormat="1" ht="8.25" customHeight="1" x14ac:dyDescent="0.25">
      <c r="A36"/>
      <c r="B36" s="322"/>
      <c r="C36" s="322"/>
      <c r="D36" s="322"/>
      <c r="E36" s="322"/>
      <c r="F36" s="322"/>
      <c r="G36" s="4"/>
      <c r="H36"/>
      <c r="I36"/>
      <c r="J36" s="267"/>
      <c r="K36" s="322"/>
      <c r="L36" s="322"/>
      <c r="M36" s="322"/>
    </row>
    <row r="37" spans="1:13" s="12" customFormat="1" x14ac:dyDescent="0.25">
      <c r="A37"/>
      <c r="B37" s="322"/>
      <c r="C37" s="322"/>
      <c r="D37" s="322" t="s">
        <v>929</v>
      </c>
      <c r="E37" s="322" t="s">
        <v>929</v>
      </c>
      <c r="F37" s="322" t="s">
        <v>929</v>
      </c>
      <c r="G37" s="4">
        <v>25</v>
      </c>
      <c r="H37" s="322" t="s">
        <v>929</v>
      </c>
      <c r="I37" s="322" t="s">
        <v>929</v>
      </c>
      <c r="J37" s="267"/>
      <c r="K37" s="322"/>
      <c r="L37" s="322"/>
      <c r="M37" s="322"/>
    </row>
    <row r="38" spans="1:13" s="12" customFormat="1" x14ac:dyDescent="0.25">
      <c r="A38"/>
      <c r="B38" s="322"/>
      <c r="C38" s="322"/>
      <c r="D38" s="322" t="s">
        <v>935</v>
      </c>
      <c r="E38" s="322" t="s">
        <v>935</v>
      </c>
      <c r="F38" s="322" t="s">
        <v>935</v>
      </c>
      <c r="G38" s="4">
        <v>26</v>
      </c>
      <c r="H38" s="322" t="s">
        <v>935</v>
      </c>
      <c r="I38" s="322" t="s">
        <v>935</v>
      </c>
      <c r="J38" s="267"/>
      <c r="K38" s="322"/>
      <c r="L38" s="322"/>
      <c r="M38" s="322"/>
    </row>
    <row r="39" spans="1:13" s="12" customFormat="1" x14ac:dyDescent="0.25">
      <c r="A39"/>
      <c r="B39" s="322"/>
      <c r="C39" s="322"/>
      <c r="D39" s="322" t="s">
        <v>941</v>
      </c>
      <c r="E39" s="322" t="s">
        <v>941</v>
      </c>
      <c r="F39" s="322" t="s">
        <v>941</v>
      </c>
      <c r="G39" s="4">
        <v>27</v>
      </c>
      <c r="H39" s="322" t="s">
        <v>941</v>
      </c>
      <c r="I39" s="322" t="s">
        <v>941</v>
      </c>
      <c r="J39" s="267"/>
      <c r="K39" s="322"/>
      <c r="L39" s="322"/>
      <c r="M39" s="322"/>
    </row>
    <row r="40" spans="1:13" s="12" customFormat="1" x14ac:dyDescent="0.25">
      <c r="A40"/>
      <c r="B40"/>
      <c r="C40"/>
      <c r="D40" s="322" t="s">
        <v>947</v>
      </c>
      <c r="E40" s="322" t="str">
        <f>D40</f>
        <v>e</v>
      </c>
      <c r="F40" s="322" t="str">
        <f>D40</f>
        <v>e</v>
      </c>
      <c r="G40" s="4">
        <v>28</v>
      </c>
      <c r="H40" s="322" t="str">
        <f>D40</f>
        <v>e</v>
      </c>
      <c r="I40" s="322" t="str">
        <f>D40</f>
        <v>e</v>
      </c>
      <c r="J40"/>
      <c r="K40" s="322"/>
      <c r="L40" s="322"/>
      <c r="M40" s="322"/>
    </row>
    <row r="41" spans="1:13" s="12" customFormat="1" x14ac:dyDescent="0.25">
      <c r="A41"/>
      <c r="B41"/>
      <c r="C41"/>
      <c r="D41" s="322" t="s">
        <v>953</v>
      </c>
      <c r="E41" s="322" t="str">
        <f>D41</f>
        <v>f</v>
      </c>
      <c r="F41" s="322" t="str">
        <f>D41</f>
        <v>f</v>
      </c>
      <c r="G41" s="4">
        <v>29</v>
      </c>
      <c r="H41" s="322" t="str">
        <f>D41</f>
        <v>f</v>
      </c>
      <c r="I41" s="322" t="str">
        <f>D41</f>
        <v>f</v>
      </c>
      <c r="J41"/>
      <c r="K41" s="322"/>
      <c r="L41" s="322"/>
      <c r="M41" s="322"/>
    </row>
    <row r="42" spans="1:13" s="12" customFormat="1" x14ac:dyDescent="0.25">
      <c r="A42"/>
      <c r="B42" s="322"/>
      <c r="C42" s="322"/>
      <c r="D42" s="322" t="s">
        <v>1284</v>
      </c>
      <c r="E42" s="322" t="s">
        <v>1284</v>
      </c>
      <c r="F42" s="322" t="s">
        <v>1284</v>
      </c>
      <c r="G42" s="4">
        <v>30</v>
      </c>
      <c r="H42" s="322" t="s">
        <v>1284</v>
      </c>
      <c r="I42" s="322" t="s">
        <v>1284</v>
      </c>
      <c r="J42" s="267"/>
      <c r="K42" s="322"/>
      <c r="L42" s="322"/>
      <c r="M42" s="322"/>
    </row>
    <row r="43" spans="1:13" s="12" customFormat="1" x14ac:dyDescent="0.25">
      <c r="A43" s="354" t="s">
        <v>1285</v>
      </c>
      <c r="B43" s="322" t="s">
        <v>260</v>
      </c>
      <c r="C43" s="322" t="s">
        <v>1286</v>
      </c>
      <c r="D43" s="322" t="s">
        <v>1287</v>
      </c>
      <c r="E43" s="322" t="str">
        <f>$D43</f>
        <v>&lt;h&gt;</v>
      </c>
      <c r="F43" s="322" t="str">
        <f>$D43</f>
        <v>&lt;h&gt;</v>
      </c>
      <c r="G43" s="4">
        <v>31</v>
      </c>
      <c r="H43" s="322" t="str">
        <f>$D43</f>
        <v>&lt;h&gt;</v>
      </c>
      <c r="I43" s="322" t="str">
        <f>$D43</f>
        <v>&lt;h&gt;</v>
      </c>
      <c r="J43" s="267" t="s">
        <v>1266</v>
      </c>
      <c r="K43" s="322"/>
      <c r="L43" s="322"/>
      <c r="M43" s="322"/>
    </row>
    <row r="44" spans="1:13" s="12" customFormat="1" x14ac:dyDescent="0.25">
      <c r="A44" s="354" t="s">
        <v>1285</v>
      </c>
      <c r="B44" s="322" t="s">
        <v>260</v>
      </c>
      <c r="C44" s="322" t="s">
        <v>1286</v>
      </c>
      <c r="D44" s="322" t="s">
        <v>1288</v>
      </c>
      <c r="E44" s="322" t="s">
        <v>1288</v>
      </c>
      <c r="F44" s="322" t="s">
        <v>1288</v>
      </c>
      <c r="G44" s="4">
        <v>32</v>
      </c>
      <c r="H44" s="322" t="str">
        <f>$D44</f>
        <v>&lt;j&gt;</v>
      </c>
      <c r="I44" s="322" t="str">
        <f>$D44</f>
        <v>&lt;j&gt;</v>
      </c>
      <c r="J44" s="267" t="s">
        <v>1261</v>
      </c>
      <c r="K44" s="322"/>
      <c r="L44" s="322"/>
      <c r="M44" s="322"/>
    </row>
    <row r="45" spans="1:13" s="12" customFormat="1" x14ac:dyDescent="0.25">
      <c r="A45"/>
      <c r="B45" s="322"/>
      <c r="C45" s="322"/>
      <c r="D45" s="322"/>
      <c r="E45" s="322"/>
      <c r="F45" s="322"/>
      <c r="G45" s="4"/>
      <c r="H45"/>
      <c r="I45"/>
      <c r="J45" s="267"/>
      <c r="K45" s="322"/>
      <c r="L45" s="322"/>
      <c r="M45" s="322"/>
    </row>
    <row r="46" spans="1:13" s="12" customFormat="1" x14ac:dyDescent="0.25">
      <c r="A46"/>
      <c r="B46" s="322"/>
      <c r="C46" s="322"/>
      <c r="D46" s="322"/>
      <c r="E46" s="322"/>
      <c r="F46" s="322"/>
      <c r="G46" s="4"/>
      <c r="H46"/>
      <c r="I46"/>
      <c r="J46" s="267"/>
      <c r="K46" s="322"/>
      <c r="L46" s="322"/>
      <c r="M46" s="322"/>
    </row>
    <row r="47" spans="1:13" s="12" customFormat="1" x14ac:dyDescent="0.25">
      <c r="A47"/>
      <c r="B47"/>
      <c r="C47"/>
      <c r="D47" s="322"/>
      <c r="E47" s="322"/>
      <c r="F47" s="322"/>
      <c r="G47" s="4"/>
      <c r="H47"/>
      <c r="I47"/>
      <c r="J47" s="267"/>
      <c r="K47" s="322"/>
      <c r="L47" s="322"/>
      <c r="M47" s="322"/>
    </row>
    <row r="48" spans="1:13" s="12" customFormat="1" x14ac:dyDescent="0.25">
      <c r="A48"/>
      <c r="B48" s="322"/>
      <c r="C48" s="322"/>
      <c r="D48" s="322"/>
      <c r="E48" s="322"/>
      <c r="F48" s="322"/>
      <c r="G48" s="4"/>
      <c r="H48"/>
      <c r="I48"/>
      <c r="J48" s="267"/>
      <c r="K48" s="322"/>
      <c r="L48" s="322"/>
      <c r="M48" s="322"/>
    </row>
    <row r="49" spans="1:13" s="12" customFormat="1" x14ac:dyDescent="0.25">
      <c r="A49"/>
      <c r="B49" s="322"/>
      <c r="C49" s="322"/>
      <c r="D49" s="322"/>
      <c r="E49" s="322"/>
      <c r="F49" s="322"/>
      <c r="G49" s="4"/>
      <c r="H49"/>
      <c r="I49"/>
      <c r="J49" s="267"/>
      <c r="K49" s="322"/>
      <c r="L49" s="322"/>
      <c r="M49" s="322"/>
    </row>
    <row r="50" spans="1:13" s="12" customFormat="1" x14ac:dyDescent="0.25">
      <c r="A50"/>
      <c r="B50" s="322"/>
      <c r="C50" s="322"/>
      <c r="D50" s="322"/>
      <c r="E50" s="322"/>
      <c r="F50" s="322"/>
      <c r="G50" s="4"/>
      <c r="H50"/>
      <c r="I50"/>
      <c r="J50" s="267"/>
      <c r="K50" s="322"/>
      <c r="L50" s="322"/>
      <c r="M50" s="322"/>
    </row>
    <row r="51" spans="1:13" s="12" customFormat="1" x14ac:dyDescent="0.25">
      <c r="A51"/>
      <c r="B51"/>
      <c r="C51"/>
      <c r="D51" s="322"/>
      <c r="E51" s="322"/>
      <c r="F51" s="322"/>
      <c r="G51" s="4"/>
      <c r="H51"/>
      <c r="I51"/>
      <c r="J51" s="267"/>
      <c r="K51" s="322"/>
      <c r="L51" s="322"/>
      <c r="M51" s="322"/>
    </row>
    <row r="52" spans="1:13" s="12" customFormat="1" x14ac:dyDescent="0.25">
      <c r="A52"/>
      <c r="B52" s="322"/>
      <c r="C52" s="322"/>
      <c r="D52" s="322"/>
      <c r="E52" s="322"/>
      <c r="F52" s="322"/>
      <c r="G52" s="4"/>
      <c r="H52"/>
      <c r="I52"/>
      <c r="J52" s="267"/>
      <c r="K52" s="322"/>
      <c r="L52" s="322"/>
      <c r="M52" s="322"/>
    </row>
    <row r="53" spans="1:13" s="12" customFormat="1" x14ac:dyDescent="0.25">
      <c r="A53"/>
      <c r="B53" s="322"/>
      <c r="C53" s="322"/>
      <c r="D53" s="322"/>
      <c r="E53" s="322"/>
      <c r="F53" s="322"/>
      <c r="G53" s="4"/>
      <c r="H53"/>
      <c r="I53"/>
      <c r="J53" s="267"/>
      <c r="K53" s="322"/>
      <c r="L53" s="322"/>
      <c r="M53" s="322"/>
    </row>
    <row r="54" spans="1:13" s="12" customFormat="1" ht="15.75" x14ac:dyDescent="0.25">
      <c r="A54"/>
      <c r="B54" s="322"/>
      <c r="C54" s="322"/>
      <c r="D54" s="322"/>
      <c r="E54" s="322"/>
      <c r="F54" s="322"/>
      <c r="G54" s="355"/>
      <c r="H54"/>
      <c r="I54"/>
      <c r="J54" s="267"/>
      <c r="K54" s="322"/>
      <c r="L54" s="322"/>
      <c r="M54" s="322"/>
    </row>
    <row r="55" spans="1:13" s="12" customFormat="1" ht="15.75" x14ac:dyDescent="0.25">
      <c r="A55"/>
      <c r="B55" s="322"/>
      <c r="C55" s="322"/>
      <c r="D55" s="322"/>
      <c r="E55" s="322"/>
      <c r="F55" s="322"/>
      <c r="G55" s="355"/>
      <c r="H55"/>
      <c r="I55"/>
      <c r="J55" s="267"/>
      <c r="K55" s="322"/>
      <c r="L55" s="322"/>
      <c r="M55" s="322"/>
    </row>
    <row r="56" spans="1:13" s="12" customFormat="1" ht="15.75" x14ac:dyDescent="0.25">
      <c r="A56"/>
      <c r="B56" s="322"/>
      <c r="C56" s="322"/>
      <c r="D56" s="322"/>
      <c r="E56" s="322"/>
      <c r="F56" s="322"/>
      <c r="G56" s="348"/>
      <c r="H56"/>
      <c r="I56"/>
      <c r="J56" s="267"/>
      <c r="K56" s="322"/>
      <c r="L56" s="322"/>
      <c r="M56" s="322"/>
    </row>
    <row r="57" spans="1:13" s="12" customFormat="1" ht="21" x14ac:dyDescent="0.35">
      <c r="A57"/>
      <c r="B57" s="147" t="s">
        <v>1289</v>
      </c>
      <c r="C57"/>
      <c r="D57"/>
      <c r="E57"/>
      <c r="F57"/>
      <c r="G57"/>
      <c r="H57" s="348" t="s">
        <v>1290</v>
      </c>
      <c r="I57" s="348" t="s">
        <v>1223</v>
      </c>
      <c r="J57"/>
      <c r="K57"/>
      <c r="L57" s="322"/>
      <c r="M57" s="322"/>
    </row>
    <row r="58" spans="1:13" s="12" customFormat="1" ht="21" x14ac:dyDescent="0.35">
      <c r="A58"/>
      <c r="B58" s="147" t="s">
        <v>1291</v>
      </c>
      <c r="C58" s="322"/>
      <c r="D58" s="322"/>
      <c r="E58" s="322"/>
      <c r="F58" s="322"/>
      <c r="G58" s="322"/>
      <c r="H58"/>
      <c r="I58"/>
      <c r="J58"/>
      <c r="K58" s="322"/>
      <c r="L58" s="322"/>
      <c r="M58" s="322"/>
    </row>
    <row r="59" spans="1:13" s="12" customFormat="1" ht="21" x14ac:dyDescent="0.35">
      <c r="A59"/>
      <c r="B59" s="349" t="str">
        <f>B4</f>
        <v>THESE WIRES TO BE THERMALLY STATIONED PER 75910-0014</v>
      </c>
      <c r="C59" s="322"/>
      <c r="D59" s="322"/>
      <c r="E59" s="322"/>
      <c r="F59" s="322"/>
      <c r="G59" s="322"/>
      <c r="H59"/>
      <c r="I59"/>
      <c r="J59"/>
      <c r="K59" s="322"/>
      <c r="L59" s="322"/>
      <c r="M59" s="322"/>
    </row>
    <row r="60" spans="1:13" s="12" customFormat="1" x14ac:dyDescent="0.25">
      <c r="A60"/>
      <c r="B60" s="322"/>
      <c r="C60" s="322"/>
      <c r="D60" s="350" t="s">
        <v>1226</v>
      </c>
      <c r="E60" s="350" t="s">
        <v>1226</v>
      </c>
      <c r="F60" s="350" t="s">
        <v>1226</v>
      </c>
      <c r="G60" s="350"/>
      <c r="H60" s="350" t="s">
        <v>1227</v>
      </c>
      <c r="I60" s="350" t="s">
        <v>1227</v>
      </c>
      <c r="J60"/>
      <c r="K60" s="322"/>
      <c r="L60" s="322"/>
      <c r="M60" s="322"/>
    </row>
    <row r="61" spans="1:13" s="12" customFormat="1" ht="15.75" x14ac:dyDescent="0.25">
      <c r="A61" s="348" t="s">
        <v>1223</v>
      </c>
      <c r="B61" s="322"/>
      <c r="C61" s="322"/>
      <c r="D61" s="350" t="s">
        <v>245</v>
      </c>
      <c r="E61" s="350" t="s">
        <v>557</v>
      </c>
      <c r="F61" s="350" t="s">
        <v>1228</v>
      </c>
      <c r="G61" s="350"/>
      <c r="H61" s="350" t="s">
        <v>1229</v>
      </c>
      <c r="I61" s="350" t="s">
        <v>1230</v>
      </c>
      <c r="J61" s="350" t="s">
        <v>1231</v>
      </c>
      <c r="K61" s="322"/>
      <c r="L61" s="322"/>
      <c r="M61" s="322"/>
    </row>
    <row r="62" spans="1:13" s="12" customFormat="1" ht="15.75" x14ac:dyDescent="0.25">
      <c r="A62" s="348" t="s">
        <v>1292</v>
      </c>
      <c r="B62" s="322"/>
      <c r="C62" s="322" t="s">
        <v>1233</v>
      </c>
      <c r="D62" s="350" t="s">
        <v>1293</v>
      </c>
      <c r="E62" s="350" t="s">
        <v>1294</v>
      </c>
      <c r="F62" s="350" t="s">
        <v>1295</v>
      </c>
      <c r="G62" s="350"/>
      <c r="H62" s="350" t="s">
        <v>1296</v>
      </c>
      <c r="I62" s="350" t="s">
        <v>1297</v>
      </c>
      <c r="J62" s="350" t="s">
        <v>1239</v>
      </c>
      <c r="K62" s="322"/>
      <c r="L62" s="322"/>
      <c r="M62" s="322"/>
    </row>
    <row r="63" spans="1:13" s="12" customFormat="1" ht="18.75" x14ac:dyDescent="0.3">
      <c r="A63"/>
      <c r="B63" s="322"/>
      <c r="C63" s="351" t="s">
        <v>1240</v>
      </c>
      <c r="D63" s="4" t="s">
        <v>1241</v>
      </c>
      <c r="E63" s="4" t="s">
        <v>1242</v>
      </c>
      <c r="F63" s="352" t="s">
        <v>1243</v>
      </c>
      <c r="G63" s="356" t="s">
        <v>1298</v>
      </c>
      <c r="H63" s="352" t="s">
        <v>1299</v>
      </c>
      <c r="I63" s="352" t="s">
        <v>1300</v>
      </c>
      <c r="J63" s="350" t="s">
        <v>1246</v>
      </c>
      <c r="K63" s="322"/>
      <c r="L63" s="322"/>
      <c r="M63" s="322"/>
    </row>
    <row r="64" spans="1:13" s="12" customFormat="1" ht="15.75" x14ac:dyDescent="0.25">
      <c r="A64" s="348" t="s">
        <v>1247</v>
      </c>
      <c r="B64" s="348" t="s">
        <v>1248</v>
      </c>
      <c r="C64" s="348" t="s">
        <v>1249</v>
      </c>
      <c r="D64" s="348" t="s">
        <v>1250</v>
      </c>
      <c r="E64" s="348" t="s">
        <v>1251</v>
      </c>
      <c r="F64" s="348" t="s">
        <v>1250</v>
      </c>
      <c r="G64" s="348" t="s">
        <v>1252</v>
      </c>
      <c r="H64" s="348" t="s">
        <v>1251</v>
      </c>
      <c r="I64" s="348" t="s">
        <v>1250</v>
      </c>
      <c r="J64" s="348" t="s">
        <v>1249</v>
      </c>
      <c r="K64" s="322"/>
      <c r="L64" s="322"/>
      <c r="M64" s="322"/>
    </row>
    <row r="65" spans="1:13" s="12" customFormat="1" x14ac:dyDescent="0.25">
      <c r="A65" s="322" t="e">
        <f>'Solenoid Signal I.D.''s'!#REF!</f>
        <v>#REF!</v>
      </c>
      <c r="B65" s="322" t="s">
        <v>1253</v>
      </c>
      <c r="C65" s="322" t="s">
        <v>1254</v>
      </c>
      <c r="D65" s="322" t="s">
        <v>839</v>
      </c>
      <c r="E65" s="322" t="s">
        <v>839</v>
      </c>
      <c r="F65" s="322" t="s">
        <v>839</v>
      </c>
      <c r="G65" s="4">
        <v>1</v>
      </c>
      <c r="H65" s="322" t="s">
        <v>839</v>
      </c>
      <c r="I65" s="322" t="s">
        <v>839</v>
      </c>
      <c r="J65" s="267" t="s">
        <v>1255</v>
      </c>
      <c r="K65" s="322"/>
      <c r="L65" s="322"/>
      <c r="M65" s="322"/>
    </row>
    <row r="66" spans="1:13" s="12" customFormat="1" x14ac:dyDescent="0.25">
      <c r="A66"/>
      <c r="B66" s="322" t="s">
        <v>1256</v>
      </c>
      <c r="C66" s="322" t="s">
        <v>1257</v>
      </c>
      <c r="D66" s="322" t="s">
        <v>847</v>
      </c>
      <c r="E66" s="322" t="s">
        <v>847</v>
      </c>
      <c r="F66" s="322" t="s">
        <v>847</v>
      </c>
      <c r="G66" s="4">
        <v>2</v>
      </c>
      <c r="H66" s="322" t="s">
        <v>847</v>
      </c>
      <c r="I66" s="322" t="s">
        <v>847</v>
      </c>
      <c r="J66" s="267" t="s">
        <v>1258</v>
      </c>
      <c r="K66" s="322"/>
      <c r="L66" s="322"/>
      <c r="M66" s="322"/>
    </row>
    <row r="67" spans="1:13" s="12" customFormat="1" x14ac:dyDescent="0.25">
      <c r="A67"/>
      <c r="B67" s="322" t="s">
        <v>1259</v>
      </c>
      <c r="C67" s="322" t="s">
        <v>1260</v>
      </c>
      <c r="D67" s="322" t="s">
        <v>1164</v>
      </c>
      <c r="E67" s="322" t="s">
        <v>1164</v>
      </c>
      <c r="F67" s="322" t="s">
        <v>1164</v>
      </c>
      <c r="G67" s="4">
        <v>3</v>
      </c>
      <c r="H67" s="322" t="s">
        <v>1164</v>
      </c>
      <c r="I67" s="322" t="s">
        <v>1164</v>
      </c>
      <c r="J67" s="267" t="s">
        <v>1261</v>
      </c>
      <c r="K67" s="322"/>
      <c r="L67" s="322"/>
      <c r="M67" s="322"/>
    </row>
    <row r="68" spans="1:13" s="12" customFormat="1" x14ac:dyDescent="0.25">
      <c r="A68"/>
      <c r="B68" s="322" t="s">
        <v>1262</v>
      </c>
      <c r="C68" s="322" t="s">
        <v>1263</v>
      </c>
      <c r="D68" s="322" t="s">
        <v>1169</v>
      </c>
      <c r="E68" s="322" t="s">
        <v>1169</v>
      </c>
      <c r="F68" s="322" t="s">
        <v>1169</v>
      </c>
      <c r="G68" s="4">
        <v>4</v>
      </c>
      <c r="H68" s="322" t="s">
        <v>1169</v>
      </c>
      <c r="I68" s="322" t="s">
        <v>1169</v>
      </c>
      <c r="J68" s="267" t="s">
        <v>1261</v>
      </c>
      <c r="K68" s="322"/>
      <c r="L68" s="322"/>
      <c r="M68" s="322"/>
    </row>
    <row r="69" spans="1:13" s="12" customFormat="1" x14ac:dyDescent="0.25">
      <c r="A69" s="322" t="e">
        <f>CONCATENATE(A65,"r")</f>
        <v>#REF!</v>
      </c>
      <c r="B69" s="322" t="s">
        <v>1253</v>
      </c>
      <c r="C69" s="322" t="s">
        <v>1254</v>
      </c>
      <c r="D69" s="322" t="s">
        <v>1171</v>
      </c>
      <c r="E69" s="322" t="s">
        <v>1171</v>
      </c>
      <c r="F69" s="322" t="s">
        <v>1171</v>
      </c>
      <c r="G69" s="4">
        <v>5</v>
      </c>
      <c r="H69" s="322" t="s">
        <v>1171</v>
      </c>
      <c r="I69" s="322" t="s">
        <v>1171</v>
      </c>
      <c r="J69" s="267" t="s">
        <v>1261</v>
      </c>
      <c r="K69" s="322"/>
      <c r="L69" s="322"/>
      <c r="M69" s="322"/>
    </row>
    <row r="70" spans="1:13" s="12" customFormat="1" x14ac:dyDescent="0.25">
      <c r="A70"/>
      <c r="B70" s="322" t="s">
        <v>1256</v>
      </c>
      <c r="C70" s="322" t="s">
        <v>1257</v>
      </c>
      <c r="D70" s="322" t="s">
        <v>1173</v>
      </c>
      <c r="E70" s="322" t="s">
        <v>1173</v>
      </c>
      <c r="F70" s="322" t="s">
        <v>1173</v>
      </c>
      <c r="G70" s="4">
        <v>6</v>
      </c>
      <c r="H70" s="322" t="s">
        <v>1173</v>
      </c>
      <c r="I70" s="322" t="s">
        <v>1173</v>
      </c>
      <c r="J70" s="267" t="s">
        <v>1261</v>
      </c>
      <c r="K70" s="322"/>
      <c r="L70" s="322"/>
      <c r="M70" s="322"/>
    </row>
    <row r="71" spans="1:13" s="12" customFormat="1" x14ac:dyDescent="0.25">
      <c r="A71"/>
      <c r="B71" s="322" t="s">
        <v>1259</v>
      </c>
      <c r="C71" s="322" t="s">
        <v>1260</v>
      </c>
      <c r="D71" s="322" t="s">
        <v>817</v>
      </c>
      <c r="E71" s="322" t="s">
        <v>817</v>
      </c>
      <c r="F71" s="322" t="s">
        <v>817</v>
      </c>
      <c r="G71" s="4">
        <v>7</v>
      </c>
      <c r="H71" s="322" t="s">
        <v>817</v>
      </c>
      <c r="I71" s="322" t="s">
        <v>817</v>
      </c>
      <c r="J71" s="267" t="s">
        <v>1265</v>
      </c>
      <c r="K71" s="322"/>
      <c r="L71" s="322"/>
      <c r="M71" s="322"/>
    </row>
    <row r="72" spans="1:13" s="12" customFormat="1" x14ac:dyDescent="0.25">
      <c r="A72"/>
      <c r="B72" s="322" t="s">
        <v>1262</v>
      </c>
      <c r="C72" s="322" t="s">
        <v>1263</v>
      </c>
      <c r="D72" s="322" t="s">
        <v>1175</v>
      </c>
      <c r="E72" s="322" t="s">
        <v>1175</v>
      </c>
      <c r="F72" s="322" t="s">
        <v>1175</v>
      </c>
      <c r="G72" s="4">
        <v>8</v>
      </c>
      <c r="H72" s="322" t="s">
        <v>1175</v>
      </c>
      <c r="I72" s="322" t="s">
        <v>1175</v>
      </c>
      <c r="J72" s="267" t="s">
        <v>1266</v>
      </c>
      <c r="K72" s="322"/>
      <c r="L72" s="322"/>
      <c r="M72" s="322"/>
    </row>
    <row r="73" spans="1:13" s="12" customFormat="1" x14ac:dyDescent="0.25">
      <c r="A73"/>
      <c r="B73" s="322"/>
      <c r="C73" s="322"/>
      <c r="D73" s="322"/>
      <c r="E73" s="322"/>
      <c r="F73" s="322"/>
      <c r="G73" s="4"/>
      <c r="H73"/>
      <c r="I73"/>
      <c r="J73" s="267"/>
      <c r="K73" s="322"/>
      <c r="L73" s="322"/>
      <c r="M73" s="322"/>
    </row>
    <row r="74" spans="1:13" s="12" customFormat="1" x14ac:dyDescent="0.25">
      <c r="A74" s="322" t="e">
        <f>'Solenoid Signal I.D.''s'!#REF!</f>
        <v>#REF!</v>
      </c>
      <c r="B74" s="322" t="s">
        <v>1253</v>
      </c>
      <c r="C74" s="322" t="s">
        <v>1254</v>
      </c>
      <c r="D74" s="322" t="s">
        <v>1268</v>
      </c>
      <c r="E74" s="322" t="s">
        <v>1268</v>
      </c>
      <c r="F74" s="322" t="s">
        <v>1268</v>
      </c>
      <c r="G74" s="4">
        <v>9</v>
      </c>
      <c r="H74" s="322" t="s">
        <v>1268</v>
      </c>
      <c r="I74" s="322" t="s">
        <v>1268</v>
      </c>
      <c r="J74" s="267" t="s">
        <v>1255</v>
      </c>
      <c r="K74" s="322"/>
      <c r="L74" s="322"/>
      <c r="M74" s="322"/>
    </row>
    <row r="75" spans="1:13" s="12" customFormat="1" x14ac:dyDescent="0.25">
      <c r="A75"/>
      <c r="B75" s="322" t="s">
        <v>1256</v>
      </c>
      <c r="C75" s="322" t="s">
        <v>1257</v>
      </c>
      <c r="D75" s="322" t="s">
        <v>805</v>
      </c>
      <c r="E75" s="322" t="s">
        <v>805</v>
      </c>
      <c r="F75" s="322" t="s">
        <v>805</v>
      </c>
      <c r="G75" s="4">
        <v>10</v>
      </c>
      <c r="H75" s="322" t="s">
        <v>805</v>
      </c>
      <c r="I75" s="322" t="s">
        <v>805</v>
      </c>
      <c r="J75" s="267" t="s">
        <v>1258</v>
      </c>
      <c r="K75" s="322"/>
      <c r="L75" s="322"/>
      <c r="M75" s="322"/>
    </row>
    <row r="76" spans="1:13" s="12" customFormat="1" x14ac:dyDescent="0.25">
      <c r="A76"/>
      <c r="B76" s="322" t="s">
        <v>1259</v>
      </c>
      <c r="C76" s="322" t="s">
        <v>1260</v>
      </c>
      <c r="D76" s="322" t="s">
        <v>1269</v>
      </c>
      <c r="E76" s="322" t="s">
        <v>1269</v>
      </c>
      <c r="F76" s="322" t="s">
        <v>1269</v>
      </c>
      <c r="G76" s="4">
        <v>11</v>
      </c>
      <c r="H76" s="322" t="s">
        <v>1269</v>
      </c>
      <c r="I76" s="322" t="s">
        <v>1269</v>
      </c>
      <c r="J76" s="267" t="s">
        <v>1261</v>
      </c>
      <c r="K76" s="322"/>
      <c r="L76"/>
      <c r="M76"/>
    </row>
    <row r="77" spans="1:13" s="12" customFormat="1" x14ac:dyDescent="0.25">
      <c r="A77"/>
      <c r="B77" s="322" t="s">
        <v>1262</v>
      </c>
      <c r="C77" s="322" t="s">
        <v>1263</v>
      </c>
      <c r="D77" s="322" t="s">
        <v>1270</v>
      </c>
      <c r="E77" s="322" t="s">
        <v>1270</v>
      </c>
      <c r="F77" s="322" t="s">
        <v>1270</v>
      </c>
      <c r="G77" s="4">
        <v>12</v>
      </c>
      <c r="H77" s="322" t="s">
        <v>1270</v>
      </c>
      <c r="I77" s="322" t="s">
        <v>1270</v>
      </c>
      <c r="J77" s="267" t="s">
        <v>1261</v>
      </c>
      <c r="K77" s="322"/>
      <c r="L77" s="322"/>
      <c r="M77" s="322"/>
    </row>
    <row r="78" spans="1:13" s="12" customFormat="1" x14ac:dyDescent="0.25">
      <c r="A78" s="322" t="e">
        <f>CONCATENATE(A74,"r")</f>
        <v>#REF!</v>
      </c>
      <c r="B78" s="322" t="s">
        <v>1253</v>
      </c>
      <c r="C78" s="322" t="s">
        <v>1254</v>
      </c>
      <c r="D78" s="322" t="s">
        <v>1272</v>
      </c>
      <c r="E78" s="322" t="s">
        <v>1272</v>
      </c>
      <c r="F78" s="322" t="s">
        <v>1272</v>
      </c>
      <c r="G78" s="4">
        <v>13</v>
      </c>
      <c r="H78" s="322" t="s">
        <v>1272</v>
      </c>
      <c r="I78" s="322" t="s">
        <v>1272</v>
      </c>
      <c r="J78" s="267" t="s">
        <v>1261</v>
      </c>
      <c r="K78" s="322"/>
      <c r="L78" s="322"/>
      <c r="M78" s="322"/>
    </row>
    <row r="79" spans="1:13" s="12" customFormat="1" x14ac:dyDescent="0.25">
      <c r="A79"/>
      <c r="B79" s="322" t="s">
        <v>1256</v>
      </c>
      <c r="C79" s="322" t="s">
        <v>1257</v>
      </c>
      <c r="D79" s="322" t="s">
        <v>1273</v>
      </c>
      <c r="E79" s="322" t="s">
        <v>1273</v>
      </c>
      <c r="F79" s="322" t="s">
        <v>1273</v>
      </c>
      <c r="G79" s="4">
        <v>14</v>
      </c>
      <c r="H79" s="322" t="s">
        <v>1273</v>
      </c>
      <c r="I79" s="322" t="s">
        <v>1273</v>
      </c>
      <c r="J79" s="267" t="s">
        <v>1261</v>
      </c>
      <c r="K79" s="322"/>
      <c r="L79" s="322"/>
      <c r="M79" s="322"/>
    </row>
    <row r="80" spans="1:13" s="12" customFormat="1" ht="15.75" x14ac:dyDescent="0.25">
      <c r="A80" s="348"/>
      <c r="B80" s="322" t="s">
        <v>1259</v>
      </c>
      <c r="C80" s="322" t="s">
        <v>1260</v>
      </c>
      <c r="D80" s="322" t="s">
        <v>1274</v>
      </c>
      <c r="E80" s="322" t="s">
        <v>1274</v>
      </c>
      <c r="F80" s="322" t="s">
        <v>1274</v>
      </c>
      <c r="G80" s="4">
        <v>15</v>
      </c>
      <c r="H80" s="322" t="s">
        <v>1274</v>
      </c>
      <c r="I80" s="322" t="s">
        <v>1274</v>
      </c>
      <c r="J80" s="267" t="s">
        <v>1265</v>
      </c>
      <c r="K80" s="322"/>
      <c r="L80" s="322"/>
      <c r="M80" s="322"/>
    </row>
    <row r="81" spans="1:13" s="12" customFormat="1" ht="15.75" x14ac:dyDescent="0.25">
      <c r="A81" s="348"/>
      <c r="B81" s="322" t="s">
        <v>1262</v>
      </c>
      <c r="C81" s="322" t="s">
        <v>1263</v>
      </c>
      <c r="D81" s="322" t="s">
        <v>1275</v>
      </c>
      <c r="E81" s="322" t="s">
        <v>1275</v>
      </c>
      <c r="F81" s="322" t="s">
        <v>1275</v>
      </c>
      <c r="G81" s="4">
        <v>16</v>
      </c>
      <c r="H81" s="322" t="s">
        <v>1275</v>
      </c>
      <c r="I81" s="322" t="s">
        <v>1275</v>
      </c>
      <c r="J81" s="267" t="s">
        <v>1266</v>
      </c>
      <c r="K81" s="322"/>
      <c r="L81" s="322"/>
      <c r="M81" s="322"/>
    </row>
    <row r="82" spans="1:13" s="12" customFormat="1" ht="15.75" x14ac:dyDescent="0.25">
      <c r="A82" s="348"/>
      <c r="B82" s="322"/>
      <c r="C82" s="322"/>
      <c r="D82" s="322"/>
      <c r="E82" s="322"/>
      <c r="F82" s="322"/>
      <c r="G82" s="4"/>
      <c r="H82"/>
      <c r="I82"/>
      <c r="J82" s="267"/>
      <c r="K82" s="322"/>
      <c r="L82" s="322"/>
      <c r="M82" s="322"/>
    </row>
    <row r="83" spans="1:13" s="12" customFormat="1" x14ac:dyDescent="0.25">
      <c r="A83" s="322" t="e">
        <f>'Solenoid Signal I.D.''s'!#REF!</f>
        <v>#REF!</v>
      </c>
      <c r="B83" s="322" t="s">
        <v>1253</v>
      </c>
      <c r="C83" s="322" t="s">
        <v>1254</v>
      </c>
      <c r="D83" s="322" t="s">
        <v>1277</v>
      </c>
      <c r="E83" s="322" t="s">
        <v>1277</v>
      </c>
      <c r="F83" s="322" t="s">
        <v>1277</v>
      </c>
      <c r="G83" s="4">
        <v>17</v>
      </c>
      <c r="H83" s="322" t="s">
        <v>1277</v>
      </c>
      <c r="I83" s="322" t="s">
        <v>1277</v>
      </c>
      <c r="J83" s="267" t="s">
        <v>1255</v>
      </c>
      <c r="K83" s="322"/>
      <c r="L83" s="322"/>
      <c r="M83" s="322"/>
    </row>
    <row r="84" spans="1:13" s="12" customFormat="1" x14ac:dyDescent="0.25">
      <c r="A84"/>
      <c r="B84" s="322" t="s">
        <v>1256</v>
      </c>
      <c r="C84" s="322" t="s">
        <v>1257</v>
      </c>
      <c r="D84" s="322" t="s">
        <v>1278</v>
      </c>
      <c r="E84" s="322" t="s">
        <v>1278</v>
      </c>
      <c r="F84" s="322" t="s">
        <v>1278</v>
      </c>
      <c r="G84" s="4">
        <v>18</v>
      </c>
      <c r="H84" s="322" t="s">
        <v>1278</v>
      </c>
      <c r="I84" s="322" t="s">
        <v>1278</v>
      </c>
      <c r="J84" s="267" t="s">
        <v>1258</v>
      </c>
      <c r="K84" s="322"/>
      <c r="L84" s="322"/>
      <c r="M84" s="322"/>
    </row>
    <row r="85" spans="1:13" s="12" customFormat="1" x14ac:dyDescent="0.25">
      <c r="A85"/>
      <c r="B85" s="322" t="s">
        <v>1259</v>
      </c>
      <c r="C85" s="322" t="s">
        <v>1260</v>
      </c>
      <c r="D85" s="322" t="s">
        <v>808</v>
      </c>
      <c r="E85" s="322" t="s">
        <v>808</v>
      </c>
      <c r="F85" s="322" t="s">
        <v>808</v>
      </c>
      <c r="G85" s="4">
        <v>19</v>
      </c>
      <c r="H85" s="322" t="s">
        <v>808</v>
      </c>
      <c r="I85" s="322" t="s">
        <v>808</v>
      </c>
      <c r="J85" s="267" t="s">
        <v>1261</v>
      </c>
      <c r="K85" s="322"/>
      <c r="L85" s="322"/>
      <c r="M85" s="322"/>
    </row>
    <row r="86" spans="1:13" s="12" customFormat="1" x14ac:dyDescent="0.25">
      <c r="A86"/>
      <c r="B86" s="322" t="s">
        <v>1262</v>
      </c>
      <c r="C86" s="322" t="s">
        <v>1263</v>
      </c>
      <c r="D86" s="322" t="s">
        <v>1279</v>
      </c>
      <c r="E86" s="322" t="s">
        <v>1279</v>
      </c>
      <c r="F86" s="322" t="s">
        <v>1279</v>
      </c>
      <c r="G86" s="4">
        <v>20</v>
      </c>
      <c r="H86" s="322" t="s">
        <v>1279</v>
      </c>
      <c r="I86" s="322" t="s">
        <v>1279</v>
      </c>
      <c r="J86" s="267" t="s">
        <v>1261</v>
      </c>
      <c r="K86" s="322"/>
      <c r="L86" s="322"/>
      <c r="M86" s="322"/>
    </row>
    <row r="87" spans="1:13" s="12" customFormat="1" x14ac:dyDescent="0.25">
      <c r="A87" s="322" t="e">
        <f>CONCATENATE(A83,"r")</f>
        <v>#REF!</v>
      </c>
      <c r="B87" s="322" t="s">
        <v>1253</v>
      </c>
      <c r="C87" s="322" t="s">
        <v>1254</v>
      </c>
      <c r="D87" s="322" t="s">
        <v>1281</v>
      </c>
      <c r="E87" s="322" t="s">
        <v>1281</v>
      </c>
      <c r="F87" s="322" t="s">
        <v>1281</v>
      </c>
      <c r="G87" s="4">
        <v>21</v>
      </c>
      <c r="H87" s="322" t="s">
        <v>1281</v>
      </c>
      <c r="I87" s="322" t="s">
        <v>1281</v>
      </c>
      <c r="J87" s="267" t="s">
        <v>1261</v>
      </c>
      <c r="K87" s="322"/>
      <c r="L87" s="322"/>
      <c r="M87" s="322"/>
    </row>
    <row r="88" spans="1:13" s="12" customFormat="1" x14ac:dyDescent="0.25">
      <c r="A88"/>
      <c r="B88" s="322" t="s">
        <v>1256</v>
      </c>
      <c r="C88" s="322" t="s">
        <v>1257</v>
      </c>
      <c r="D88" s="322" t="s">
        <v>1282</v>
      </c>
      <c r="E88" s="322" t="s">
        <v>1282</v>
      </c>
      <c r="F88" s="322" t="s">
        <v>1282</v>
      </c>
      <c r="G88" s="4">
        <v>22</v>
      </c>
      <c r="H88" s="322" t="s">
        <v>1282</v>
      </c>
      <c r="I88" s="322" t="s">
        <v>1282</v>
      </c>
      <c r="J88" s="267" t="s">
        <v>1261</v>
      </c>
      <c r="K88" s="322"/>
      <c r="L88" s="322"/>
      <c r="M88" s="322"/>
    </row>
    <row r="89" spans="1:13" s="12" customFormat="1" x14ac:dyDescent="0.25">
      <c r="A89"/>
      <c r="B89" s="322" t="s">
        <v>1259</v>
      </c>
      <c r="C89" s="322" t="s">
        <v>1260</v>
      </c>
      <c r="D89" s="322" t="s">
        <v>1283</v>
      </c>
      <c r="E89" s="322" t="s">
        <v>1283</v>
      </c>
      <c r="F89" s="322" t="s">
        <v>1283</v>
      </c>
      <c r="G89" s="4">
        <v>23</v>
      </c>
      <c r="H89" s="322" t="s">
        <v>1283</v>
      </c>
      <c r="I89" s="322" t="s">
        <v>1283</v>
      </c>
      <c r="J89" s="267" t="s">
        <v>1265</v>
      </c>
      <c r="K89" s="322"/>
      <c r="L89" s="322"/>
      <c r="M89" s="322"/>
    </row>
    <row r="90" spans="1:13" s="12" customFormat="1" x14ac:dyDescent="0.25">
      <c r="A90"/>
      <c r="B90" s="322" t="s">
        <v>1262</v>
      </c>
      <c r="C90" s="322" t="s">
        <v>1263</v>
      </c>
      <c r="D90" s="322" t="s">
        <v>923</v>
      </c>
      <c r="E90" s="322" t="s">
        <v>923</v>
      </c>
      <c r="F90" s="322" t="s">
        <v>923</v>
      </c>
      <c r="G90" s="4">
        <v>24</v>
      </c>
      <c r="H90" s="322" t="s">
        <v>923</v>
      </c>
      <c r="I90" s="322" t="s">
        <v>923</v>
      </c>
      <c r="J90" s="267" t="s">
        <v>1266</v>
      </c>
      <c r="K90" s="322"/>
      <c r="L90" s="322"/>
      <c r="M90" s="322"/>
    </row>
    <row r="91" spans="1:13" s="12" customFormat="1" x14ac:dyDescent="0.25">
      <c r="A91"/>
      <c r="B91" s="322"/>
      <c r="C91" s="322"/>
      <c r="D91" s="322" t="s">
        <v>929</v>
      </c>
      <c r="E91" s="322" t="s">
        <v>929</v>
      </c>
      <c r="F91" s="322" t="s">
        <v>929</v>
      </c>
      <c r="G91" s="4">
        <v>25</v>
      </c>
      <c r="H91" s="322" t="s">
        <v>929</v>
      </c>
      <c r="I91" s="322" t="s">
        <v>929</v>
      </c>
      <c r="J91"/>
      <c r="K91" s="322"/>
      <c r="L91" s="322"/>
      <c r="M91" s="322"/>
    </row>
    <row r="92" spans="1:13" s="12" customFormat="1" x14ac:dyDescent="0.25">
      <c r="A92"/>
      <c r="B92" s="322"/>
      <c r="C92" s="322"/>
      <c r="D92" s="322" t="s">
        <v>935</v>
      </c>
      <c r="E92" s="322" t="s">
        <v>935</v>
      </c>
      <c r="F92" s="322" t="s">
        <v>935</v>
      </c>
      <c r="G92" s="4">
        <v>26</v>
      </c>
      <c r="H92" s="322" t="s">
        <v>935</v>
      </c>
      <c r="I92" s="322" t="s">
        <v>935</v>
      </c>
      <c r="J92"/>
      <c r="K92" s="322"/>
      <c r="L92" s="322"/>
      <c r="M92" s="322"/>
    </row>
    <row r="93" spans="1:13" s="12" customFormat="1" x14ac:dyDescent="0.25">
      <c r="A93"/>
      <c r="B93" s="322"/>
      <c r="C93" s="322"/>
      <c r="D93" s="322" t="s">
        <v>941</v>
      </c>
      <c r="E93" s="322" t="s">
        <v>941</v>
      </c>
      <c r="F93" s="322" t="s">
        <v>941</v>
      </c>
      <c r="G93" s="4">
        <v>27</v>
      </c>
      <c r="H93" s="322" t="s">
        <v>941</v>
      </c>
      <c r="I93" s="322" t="s">
        <v>941</v>
      </c>
      <c r="J93"/>
      <c r="K93" s="322"/>
      <c r="L93" s="322"/>
      <c r="M93" s="322"/>
    </row>
    <row r="94" spans="1:13" s="12" customFormat="1" x14ac:dyDescent="0.25">
      <c r="A94"/>
      <c r="B94" s="322"/>
      <c r="C94" s="322"/>
      <c r="D94" s="322" t="s">
        <v>947</v>
      </c>
      <c r="E94" s="322" t="s">
        <v>947</v>
      </c>
      <c r="F94" s="322" t="s">
        <v>947</v>
      </c>
      <c r="G94" s="4">
        <v>28</v>
      </c>
      <c r="H94" s="322" t="s">
        <v>947</v>
      </c>
      <c r="I94" s="322" t="s">
        <v>947</v>
      </c>
      <c r="J94"/>
      <c r="K94" s="322"/>
      <c r="L94" s="322"/>
      <c r="M94" s="322"/>
    </row>
    <row r="95" spans="1:13" s="12" customFormat="1" x14ac:dyDescent="0.25">
      <c r="A95"/>
      <c r="B95" s="322"/>
      <c r="C95" s="322"/>
      <c r="D95" s="322" t="s">
        <v>953</v>
      </c>
      <c r="E95" s="322" t="s">
        <v>953</v>
      </c>
      <c r="F95" s="322" t="s">
        <v>953</v>
      </c>
      <c r="G95" s="4">
        <v>29</v>
      </c>
      <c r="H95" s="322" t="s">
        <v>953</v>
      </c>
      <c r="I95" s="322" t="s">
        <v>953</v>
      </c>
      <c r="J95"/>
      <c r="K95" s="322"/>
      <c r="L95" s="322"/>
      <c r="M95" s="322"/>
    </row>
    <row r="96" spans="1:13" s="12" customFormat="1" x14ac:dyDescent="0.25">
      <c r="A96"/>
      <c r="B96" s="322"/>
      <c r="C96" s="322"/>
      <c r="D96" s="322" t="s">
        <v>1284</v>
      </c>
      <c r="E96" s="322" t="s">
        <v>1284</v>
      </c>
      <c r="F96" s="322" t="s">
        <v>1284</v>
      </c>
      <c r="G96" s="4">
        <v>30</v>
      </c>
      <c r="H96" s="322" t="s">
        <v>1284</v>
      </c>
      <c r="I96" s="322" t="s">
        <v>1284</v>
      </c>
      <c r="J96"/>
      <c r="K96" s="322"/>
      <c r="L96" s="322"/>
      <c r="M96" s="322"/>
    </row>
    <row r="97" spans="1:13" s="12" customFormat="1" x14ac:dyDescent="0.25">
      <c r="A97" s="354" t="s">
        <v>1285</v>
      </c>
      <c r="B97" s="322" t="s">
        <v>260</v>
      </c>
      <c r="C97" s="322" t="s">
        <v>1286</v>
      </c>
      <c r="D97" s="322" t="s">
        <v>1287</v>
      </c>
      <c r="E97" s="322" t="str">
        <f>$D97</f>
        <v>&lt;h&gt;</v>
      </c>
      <c r="F97" s="322" t="str">
        <f>$D97</f>
        <v>&lt;h&gt;</v>
      </c>
      <c r="G97" s="4">
        <v>31</v>
      </c>
      <c r="H97" s="322" t="str">
        <f>$D97</f>
        <v>&lt;h&gt;</v>
      </c>
      <c r="I97" s="322" t="str">
        <f>$D97</f>
        <v>&lt;h&gt;</v>
      </c>
      <c r="J97" s="267" t="s">
        <v>1266</v>
      </c>
      <c r="K97" s="322"/>
      <c r="L97" s="322"/>
      <c r="M97" s="322"/>
    </row>
    <row r="98" spans="1:13" s="12" customFormat="1" x14ac:dyDescent="0.25">
      <c r="A98" s="354" t="s">
        <v>1285</v>
      </c>
      <c r="B98" s="322" t="s">
        <v>260</v>
      </c>
      <c r="C98" s="322" t="s">
        <v>1286</v>
      </c>
      <c r="D98" s="322" t="s">
        <v>1288</v>
      </c>
      <c r="E98" s="322" t="s">
        <v>1288</v>
      </c>
      <c r="F98" s="322" t="s">
        <v>1288</v>
      </c>
      <c r="G98" s="4">
        <v>32</v>
      </c>
      <c r="H98" s="322" t="str">
        <f>$D98</f>
        <v>&lt;j&gt;</v>
      </c>
      <c r="I98" s="322" t="str">
        <f>$D98</f>
        <v>&lt;j&gt;</v>
      </c>
      <c r="J98" s="267" t="s">
        <v>1261</v>
      </c>
      <c r="K98" s="322"/>
      <c r="L98" s="322"/>
      <c r="M98" s="322"/>
    </row>
    <row r="99" spans="1:13" s="12" customFormat="1" x14ac:dyDescent="0.25">
      <c r="A99"/>
      <c r="B99"/>
      <c r="C99"/>
      <c r="D99" s="322"/>
      <c r="E99" s="322"/>
      <c r="F99" s="322"/>
      <c r="G99" s="4"/>
      <c r="H99"/>
      <c r="I99"/>
      <c r="J99"/>
      <c r="K99" s="322"/>
      <c r="L99" s="322"/>
      <c r="M99" s="322"/>
    </row>
    <row r="100" spans="1:13" s="12" customFormat="1" x14ac:dyDescent="0.25">
      <c r="A100"/>
      <c r="B100"/>
      <c r="C100"/>
      <c r="D100" s="322"/>
      <c r="E100" s="322"/>
      <c r="F100" s="322"/>
      <c r="G100" s="4"/>
      <c r="H100"/>
      <c r="I100"/>
      <c r="J100"/>
      <c r="K100" s="322"/>
      <c r="L100" s="322"/>
      <c r="M100" s="322"/>
    </row>
    <row r="101" spans="1:13" s="12" customFormat="1" x14ac:dyDescent="0.25">
      <c r="A101" s="357"/>
      <c r="B101"/>
      <c r="C101"/>
      <c r="D101" s="322"/>
      <c r="E101" s="322"/>
      <c r="F101" s="322"/>
      <c r="G101" s="4"/>
      <c r="H101"/>
      <c r="I101"/>
      <c r="J101"/>
      <c r="K101" s="322"/>
      <c r="L101" s="322"/>
      <c r="M101" s="322"/>
    </row>
    <row r="102" spans="1:13" s="12" customFormat="1" x14ac:dyDescent="0.25">
      <c r="A102"/>
      <c r="B102"/>
      <c r="C102"/>
      <c r="D102" s="322"/>
      <c r="E102" s="322"/>
      <c r="F102" s="322"/>
      <c r="G102" s="4"/>
      <c r="H102"/>
      <c r="I102"/>
      <c r="J102"/>
      <c r="K102" s="322"/>
      <c r="L102" s="322"/>
      <c r="M102" s="322"/>
    </row>
    <row r="103" spans="1:13" s="12" customFormat="1" x14ac:dyDescent="0.25">
      <c r="A103"/>
      <c r="B103"/>
      <c r="C103"/>
      <c r="D103" s="322"/>
      <c r="E103" s="322"/>
      <c r="F103" s="322"/>
      <c r="G103" s="4"/>
      <c r="H103"/>
      <c r="I103"/>
      <c r="J103"/>
      <c r="K103" s="322"/>
      <c r="L103" s="322"/>
      <c r="M103" s="322"/>
    </row>
    <row r="104" spans="1:13" s="12" customFormat="1" x14ac:dyDescent="0.25">
      <c r="A104"/>
      <c r="B104"/>
      <c r="C104"/>
      <c r="D104" s="322"/>
      <c r="E104" s="322"/>
      <c r="F104" s="322"/>
      <c r="G104" s="4"/>
      <c r="H104"/>
      <c r="I104"/>
      <c r="J104"/>
      <c r="K104" s="322"/>
      <c r="L104" s="322"/>
      <c r="M104" s="322"/>
    </row>
    <row r="105" spans="1:13" s="12" customFormat="1" x14ac:dyDescent="0.25">
      <c r="A105" s="357"/>
      <c r="B105"/>
      <c r="C105"/>
      <c r="D105" s="322"/>
      <c r="E105" s="322"/>
      <c r="F105" s="322"/>
      <c r="G105" s="4"/>
      <c r="H105"/>
      <c r="I105"/>
      <c r="J105"/>
      <c r="K105" s="322"/>
      <c r="L105" s="322"/>
      <c r="M105" s="322"/>
    </row>
    <row r="106" spans="1:13" s="12" customFormat="1" x14ac:dyDescent="0.25">
      <c r="A106"/>
      <c r="B106"/>
      <c r="C106"/>
      <c r="D106" s="322"/>
      <c r="E106" s="322"/>
      <c r="F106" s="322"/>
      <c r="G106" s="4"/>
      <c r="H106"/>
      <c r="I106"/>
      <c r="J106"/>
      <c r="K106" s="322"/>
      <c r="L106" s="322"/>
      <c r="M106" s="322"/>
    </row>
    <row r="107" spans="1:13" s="12" customFormat="1" x14ac:dyDescent="0.25">
      <c r="A107"/>
      <c r="B107"/>
      <c r="C107"/>
      <c r="D107" s="322"/>
      <c r="E107" s="322"/>
      <c r="F107" s="322"/>
      <c r="G107" s="4"/>
      <c r="H107"/>
      <c r="I107"/>
      <c r="J107"/>
      <c r="K107" s="322"/>
      <c r="L107" s="322"/>
      <c r="M107" s="322"/>
    </row>
    <row r="108" spans="1:13" s="12" customFormat="1" ht="15.75" x14ac:dyDescent="0.25">
      <c r="A108"/>
      <c r="B108"/>
      <c r="C108"/>
      <c r="D108" s="322"/>
      <c r="E108" s="322"/>
      <c r="F108" s="322"/>
      <c r="G108" s="348"/>
      <c r="H108"/>
      <c r="I108"/>
      <c r="J108"/>
      <c r="K108" s="322"/>
      <c r="L108" s="322"/>
      <c r="M108" s="322"/>
    </row>
    <row r="109" spans="1:13" s="12" customFormat="1" ht="15.75" x14ac:dyDescent="0.25">
      <c r="A109"/>
      <c r="B109"/>
      <c r="C109"/>
      <c r="D109" s="322"/>
      <c r="E109" s="322"/>
      <c r="F109" s="322"/>
      <c r="G109" s="348"/>
      <c r="H109"/>
      <c r="I109"/>
      <c r="J109"/>
      <c r="K109" s="322"/>
      <c r="L109" s="322"/>
      <c r="M109" s="322"/>
    </row>
    <row r="110" spans="1:13" s="12" customFormat="1" ht="15.75" x14ac:dyDescent="0.25">
      <c r="A110"/>
      <c r="B110"/>
      <c r="C110"/>
      <c r="D110" s="322"/>
      <c r="E110" s="322"/>
      <c r="F110" s="322"/>
      <c r="G110" s="348"/>
      <c r="H110"/>
      <c r="I110"/>
      <c r="J110"/>
      <c r="K110" s="322"/>
      <c r="L110" s="322"/>
      <c r="M110" s="322"/>
    </row>
    <row r="111" spans="1:13" s="12" customFormat="1" ht="15.75" x14ac:dyDescent="0.25">
      <c r="A111"/>
      <c r="B111"/>
      <c r="C111"/>
      <c r="D111" s="322"/>
      <c r="E111" s="322"/>
      <c r="F111" s="322"/>
      <c r="G111" s="348"/>
      <c r="H111"/>
      <c r="I111"/>
      <c r="J111"/>
      <c r="K111" s="322"/>
      <c r="L111" s="322"/>
      <c r="M111" s="322"/>
    </row>
    <row r="112" spans="1:13" s="12" customFormat="1" ht="21" x14ac:dyDescent="0.35">
      <c r="A112"/>
      <c r="B112" s="147" t="s">
        <v>1301</v>
      </c>
      <c r="C112" s="147"/>
      <c r="D112" s="358"/>
      <c r="E112" s="358"/>
      <c r="F112"/>
      <c r="G112"/>
      <c r="H112" s="348" t="s">
        <v>1302</v>
      </c>
      <c r="I112" s="348" t="s">
        <v>1223</v>
      </c>
      <c r="J112" s="350"/>
      <c r="K112" s="322"/>
      <c r="L112" s="322"/>
      <c r="M112" s="322"/>
    </row>
    <row r="113" spans="1:13" s="12" customFormat="1" ht="21" x14ac:dyDescent="0.35">
      <c r="A113"/>
      <c r="B113" s="147" t="s">
        <v>1303</v>
      </c>
      <c r="C113"/>
      <c r="D113"/>
      <c r="E113"/>
      <c r="F113"/>
      <c r="G113"/>
      <c r="H113"/>
      <c r="I113"/>
      <c r="J113"/>
      <c r="K113" s="322"/>
      <c r="L113" s="322"/>
      <c r="M113" s="322"/>
    </row>
    <row r="114" spans="1:13" s="12" customFormat="1" ht="18.75" x14ac:dyDescent="0.3">
      <c r="A114"/>
      <c r="B114" s="359" t="str">
        <f>B59</f>
        <v>THESE WIRES TO BE THERMALLY STATIONED PER 75910-0014</v>
      </c>
      <c r="C114" s="322"/>
      <c r="D114" s="322"/>
      <c r="E114" s="322"/>
      <c r="F114" s="322"/>
      <c r="G114" s="4"/>
      <c r="H114"/>
      <c r="I114"/>
      <c r="J114" s="267"/>
      <c r="K114" s="322"/>
      <c r="L114" s="322"/>
      <c r="M114" s="322"/>
    </row>
    <row r="115" spans="1:13" s="12" customFormat="1" x14ac:dyDescent="0.25">
      <c r="A115"/>
      <c r="B115" s="322"/>
      <c r="C115" s="322"/>
      <c r="D115" s="350" t="s">
        <v>1226</v>
      </c>
      <c r="E115" s="350" t="s">
        <v>1226</v>
      </c>
      <c r="F115" s="350" t="s">
        <v>1226</v>
      </c>
      <c r="G115" s="350"/>
      <c r="H115" s="350" t="s">
        <v>1227</v>
      </c>
      <c r="I115" s="350" t="s">
        <v>1227</v>
      </c>
      <c r="J115"/>
      <c r="K115" s="322"/>
      <c r="L115" s="322"/>
      <c r="M115" s="322"/>
    </row>
    <row r="116" spans="1:13" s="12" customFormat="1" ht="15.75" x14ac:dyDescent="0.25">
      <c r="A116" s="348" t="s">
        <v>1223</v>
      </c>
      <c r="B116" s="322"/>
      <c r="C116" s="322"/>
      <c r="D116" s="350" t="s">
        <v>245</v>
      </c>
      <c r="E116" s="350" t="s">
        <v>557</v>
      </c>
      <c r="F116" s="350" t="s">
        <v>1228</v>
      </c>
      <c r="G116" s="350"/>
      <c r="H116" s="350" t="s">
        <v>1229</v>
      </c>
      <c r="I116" s="350" t="s">
        <v>1230</v>
      </c>
      <c r="J116" s="350" t="s">
        <v>1231</v>
      </c>
      <c r="K116" s="322"/>
      <c r="L116" s="322"/>
      <c r="M116" s="322"/>
    </row>
    <row r="117" spans="1:13" s="12" customFormat="1" ht="15.75" x14ac:dyDescent="0.25">
      <c r="A117" s="348" t="s">
        <v>1302</v>
      </c>
      <c r="B117" s="322"/>
      <c r="C117" s="322" t="s">
        <v>1233</v>
      </c>
      <c r="D117" s="350" t="s">
        <v>1304</v>
      </c>
      <c r="E117" s="350" t="s">
        <v>1305</v>
      </c>
      <c r="F117" s="350" t="s">
        <v>1306</v>
      </c>
      <c r="G117" s="350"/>
      <c r="H117" s="350" t="s">
        <v>1307</v>
      </c>
      <c r="I117" s="350" t="s">
        <v>1308</v>
      </c>
      <c r="J117" s="350" t="s">
        <v>1239</v>
      </c>
      <c r="K117" s="322"/>
      <c r="L117" s="322"/>
      <c r="M117" s="322"/>
    </row>
    <row r="118" spans="1:13" s="12" customFormat="1" ht="18.75" x14ac:dyDescent="0.3">
      <c r="A118"/>
      <c r="B118" s="322"/>
      <c r="C118" s="351" t="s">
        <v>1240</v>
      </c>
      <c r="D118" s="4" t="s">
        <v>1241</v>
      </c>
      <c r="E118" s="4" t="s">
        <v>1242</v>
      </c>
      <c r="F118" s="352" t="s">
        <v>1243</v>
      </c>
      <c r="G118" s="356" t="s">
        <v>1298</v>
      </c>
      <c r="H118" s="352" t="s">
        <v>1299</v>
      </c>
      <c r="I118" s="352" t="s">
        <v>1300</v>
      </c>
      <c r="J118" s="350" t="s">
        <v>1246</v>
      </c>
      <c r="K118" s="322"/>
      <c r="L118" s="322"/>
      <c r="M118" s="322"/>
    </row>
    <row r="119" spans="1:13" s="12" customFormat="1" ht="15.75" x14ac:dyDescent="0.25">
      <c r="A119" s="348" t="s">
        <v>1247</v>
      </c>
      <c r="B119" s="348" t="s">
        <v>1248</v>
      </c>
      <c r="C119" s="348" t="s">
        <v>1249</v>
      </c>
      <c r="D119" s="348" t="s">
        <v>1250</v>
      </c>
      <c r="E119" s="348" t="s">
        <v>1251</v>
      </c>
      <c r="F119" s="348" t="s">
        <v>1250</v>
      </c>
      <c r="G119" s="348" t="s">
        <v>1252</v>
      </c>
      <c r="H119" s="348" t="s">
        <v>1251</v>
      </c>
      <c r="I119" s="348" t="s">
        <v>1250</v>
      </c>
      <c r="J119" s="348" t="s">
        <v>1249</v>
      </c>
      <c r="K119" s="322"/>
      <c r="L119" s="322"/>
      <c r="M119" s="322"/>
    </row>
    <row r="120" spans="1:13" s="12" customFormat="1" x14ac:dyDescent="0.25">
      <c r="A120" s="322" t="str">
        <f>'Solenoid Signal I.D.''s'!B19</f>
        <v>TP8621B</v>
      </c>
      <c r="B120" s="322" t="s">
        <v>1253</v>
      </c>
      <c r="C120" s="322" t="s">
        <v>1309</v>
      </c>
      <c r="D120" s="322" t="s">
        <v>839</v>
      </c>
      <c r="E120" s="322" t="s">
        <v>839</v>
      </c>
      <c r="F120" s="322" t="s">
        <v>839</v>
      </c>
      <c r="G120" s="4">
        <v>1</v>
      </c>
      <c r="H120" s="322" t="s">
        <v>839</v>
      </c>
      <c r="I120" s="322" t="s">
        <v>839</v>
      </c>
      <c r="J120" s="267" t="s">
        <v>1255</v>
      </c>
      <c r="K120" s="322"/>
      <c r="L120" s="322"/>
      <c r="M120" s="322"/>
    </row>
    <row r="121" spans="1:13" s="12" customFormat="1" x14ac:dyDescent="0.25">
      <c r="A121"/>
      <c r="B121" s="322" t="s">
        <v>1256</v>
      </c>
      <c r="C121" s="322" t="s">
        <v>1261</v>
      </c>
      <c r="D121" s="322" t="s">
        <v>847</v>
      </c>
      <c r="E121" s="322" t="s">
        <v>847</v>
      </c>
      <c r="F121" s="322" t="s">
        <v>847</v>
      </c>
      <c r="G121" s="4">
        <v>2</v>
      </c>
      <c r="H121" s="322" t="s">
        <v>847</v>
      </c>
      <c r="I121" s="322" t="s">
        <v>847</v>
      </c>
      <c r="J121" s="267" t="s">
        <v>1258</v>
      </c>
      <c r="K121" s="322"/>
      <c r="L121" s="322"/>
      <c r="M121" s="322"/>
    </row>
    <row r="122" spans="1:13" s="12" customFormat="1" x14ac:dyDescent="0.25">
      <c r="A122"/>
      <c r="B122" s="322" t="s">
        <v>1259</v>
      </c>
      <c r="C122" s="322" t="s">
        <v>1265</v>
      </c>
      <c r="D122" s="322" t="s">
        <v>1164</v>
      </c>
      <c r="E122" s="322" t="s">
        <v>1164</v>
      </c>
      <c r="F122" s="322" t="s">
        <v>1164</v>
      </c>
      <c r="G122" s="4">
        <v>3</v>
      </c>
      <c r="H122" s="322" t="s">
        <v>1164</v>
      </c>
      <c r="I122" s="322" t="s">
        <v>1164</v>
      </c>
      <c r="J122" s="267" t="s">
        <v>1261</v>
      </c>
      <c r="K122" s="322"/>
      <c r="L122" s="322"/>
      <c r="M122" s="322"/>
    </row>
    <row r="123" spans="1:13" s="12" customFormat="1" x14ac:dyDescent="0.25">
      <c r="A123"/>
      <c r="B123" s="322" t="s">
        <v>1262</v>
      </c>
      <c r="C123" s="322" t="s">
        <v>1266</v>
      </c>
      <c r="D123" s="322" t="s">
        <v>1169</v>
      </c>
      <c r="E123" s="322" t="s">
        <v>1169</v>
      </c>
      <c r="F123" s="322" t="s">
        <v>1169</v>
      </c>
      <c r="G123" s="4">
        <v>4</v>
      </c>
      <c r="H123" s="322" t="s">
        <v>1169</v>
      </c>
      <c r="I123" s="322" t="s">
        <v>1169</v>
      </c>
      <c r="J123" s="267" t="s">
        <v>1261</v>
      </c>
      <c r="K123" s="322"/>
      <c r="L123" s="322"/>
      <c r="M123" s="322"/>
    </row>
    <row r="124" spans="1:13" s="12" customFormat="1" x14ac:dyDescent="0.25">
      <c r="A124" s="322" t="str">
        <f>CONCATENATE(A120,"r")</f>
        <v>TP8621Br</v>
      </c>
      <c r="B124" s="322" t="s">
        <v>1253</v>
      </c>
      <c r="C124" s="322" t="s">
        <v>1309</v>
      </c>
      <c r="D124" s="322" t="s">
        <v>1171</v>
      </c>
      <c r="E124" s="322" t="s">
        <v>1171</v>
      </c>
      <c r="F124" s="322" t="s">
        <v>1171</v>
      </c>
      <c r="G124" s="4">
        <v>5</v>
      </c>
      <c r="H124" s="322" t="s">
        <v>1171</v>
      </c>
      <c r="I124" s="322" t="s">
        <v>1171</v>
      </c>
      <c r="J124" s="267" t="s">
        <v>1261</v>
      </c>
      <c r="K124" s="322"/>
      <c r="L124" s="322"/>
      <c r="M124" s="322"/>
    </row>
    <row r="125" spans="1:13" s="12" customFormat="1" x14ac:dyDescent="0.25">
      <c r="A125"/>
      <c r="B125" s="322" t="s">
        <v>1256</v>
      </c>
      <c r="C125" s="322" t="s">
        <v>1261</v>
      </c>
      <c r="D125" s="322" t="s">
        <v>1173</v>
      </c>
      <c r="E125" s="322" t="s">
        <v>1173</v>
      </c>
      <c r="F125" s="322" t="s">
        <v>1173</v>
      </c>
      <c r="G125" s="4">
        <v>6</v>
      </c>
      <c r="H125" s="322" t="s">
        <v>1173</v>
      </c>
      <c r="I125" s="322" t="s">
        <v>1173</v>
      </c>
      <c r="J125" s="267" t="s">
        <v>1261</v>
      </c>
      <c r="K125" s="322"/>
      <c r="L125" s="322"/>
      <c r="M125" s="322"/>
    </row>
    <row r="126" spans="1:13" s="12" customFormat="1" x14ac:dyDescent="0.25">
      <c r="A126"/>
      <c r="B126" s="322" t="s">
        <v>1259</v>
      </c>
      <c r="C126" s="322" t="s">
        <v>1265</v>
      </c>
      <c r="D126" s="322" t="s">
        <v>817</v>
      </c>
      <c r="E126" s="322" t="s">
        <v>817</v>
      </c>
      <c r="F126" s="322" t="s">
        <v>817</v>
      </c>
      <c r="G126" s="4">
        <v>7</v>
      </c>
      <c r="H126" s="322" t="s">
        <v>817</v>
      </c>
      <c r="I126" s="322" t="s">
        <v>817</v>
      </c>
      <c r="J126" s="267" t="s">
        <v>1265</v>
      </c>
      <c r="K126" s="322"/>
      <c r="L126" s="322"/>
      <c r="M126" s="322"/>
    </row>
    <row r="127" spans="1:13" s="12" customFormat="1" x14ac:dyDescent="0.25">
      <c r="A127"/>
      <c r="B127" s="322" t="s">
        <v>1262</v>
      </c>
      <c r="C127" s="322" t="s">
        <v>1266</v>
      </c>
      <c r="D127" s="322" t="s">
        <v>1175</v>
      </c>
      <c r="E127" s="322" t="s">
        <v>1175</v>
      </c>
      <c r="F127" s="322" t="s">
        <v>1175</v>
      </c>
      <c r="G127" s="4">
        <v>8</v>
      </c>
      <c r="H127" s="322" t="s">
        <v>1175</v>
      </c>
      <c r="I127" s="322" t="s">
        <v>1175</v>
      </c>
      <c r="J127" s="267" t="s">
        <v>1266</v>
      </c>
      <c r="K127" s="322"/>
      <c r="L127" s="322"/>
      <c r="M127" s="322"/>
    </row>
    <row r="128" spans="1:13" s="12" customFormat="1" x14ac:dyDescent="0.25">
      <c r="A128"/>
      <c r="B128" s="322"/>
      <c r="C128" s="322"/>
      <c r="D128" s="322"/>
      <c r="E128" s="322"/>
      <c r="F128" s="322"/>
      <c r="G128" s="4"/>
      <c r="H128"/>
      <c r="I128"/>
      <c r="J128" s="267"/>
      <c r="K128" s="322"/>
      <c r="L128" s="322"/>
      <c r="M128" s="322"/>
    </row>
    <row r="129" spans="1:13" s="12" customFormat="1" x14ac:dyDescent="0.25">
      <c r="A129" s="322" t="e">
        <f>'Solenoid Signal I.D.''s'!#REF!</f>
        <v>#REF!</v>
      </c>
      <c r="B129" s="322" t="s">
        <v>1253</v>
      </c>
      <c r="C129" s="322" t="s">
        <v>1309</v>
      </c>
      <c r="D129" s="322" t="s">
        <v>1268</v>
      </c>
      <c r="E129" s="322" t="s">
        <v>1268</v>
      </c>
      <c r="F129" s="322" t="s">
        <v>1268</v>
      </c>
      <c r="G129" s="4">
        <v>9</v>
      </c>
      <c r="H129" s="322" t="s">
        <v>1268</v>
      </c>
      <c r="I129" s="322" t="s">
        <v>1268</v>
      </c>
      <c r="J129" s="267" t="s">
        <v>1255</v>
      </c>
      <c r="K129" s="322"/>
      <c r="L129" s="322"/>
      <c r="M129" s="322"/>
    </row>
    <row r="130" spans="1:13" s="12" customFormat="1" x14ac:dyDescent="0.25">
      <c r="A130"/>
      <c r="B130" s="322" t="s">
        <v>1256</v>
      </c>
      <c r="C130" s="322" t="s">
        <v>1261</v>
      </c>
      <c r="D130" s="322" t="s">
        <v>805</v>
      </c>
      <c r="E130" s="322" t="s">
        <v>805</v>
      </c>
      <c r="F130" s="322" t="s">
        <v>805</v>
      </c>
      <c r="G130" s="4">
        <v>10</v>
      </c>
      <c r="H130" s="322" t="s">
        <v>805</v>
      </c>
      <c r="I130" s="322" t="s">
        <v>805</v>
      </c>
      <c r="J130" s="267" t="s">
        <v>1258</v>
      </c>
      <c r="K130" s="322"/>
      <c r="L130" s="322"/>
      <c r="M130" s="322"/>
    </row>
    <row r="131" spans="1:13" s="12" customFormat="1" x14ac:dyDescent="0.25">
      <c r="A131"/>
      <c r="B131" s="322" t="s">
        <v>1259</v>
      </c>
      <c r="C131" s="322" t="s">
        <v>1265</v>
      </c>
      <c r="D131" s="322" t="s">
        <v>1269</v>
      </c>
      <c r="E131" s="322" t="s">
        <v>1269</v>
      </c>
      <c r="F131" s="322" t="s">
        <v>1269</v>
      </c>
      <c r="G131" s="4">
        <v>11</v>
      </c>
      <c r="H131" s="322" t="s">
        <v>1269</v>
      </c>
      <c r="I131" s="322" t="s">
        <v>1269</v>
      </c>
      <c r="J131" s="267" t="s">
        <v>1261</v>
      </c>
      <c r="K131" s="322"/>
      <c r="L131" s="322"/>
      <c r="M131" s="322"/>
    </row>
    <row r="132" spans="1:13" s="12" customFormat="1" x14ac:dyDescent="0.25">
      <c r="A132"/>
      <c r="B132" s="322" t="s">
        <v>1262</v>
      </c>
      <c r="C132" s="322" t="s">
        <v>1266</v>
      </c>
      <c r="D132" s="322" t="s">
        <v>1270</v>
      </c>
      <c r="E132" s="322" t="s">
        <v>1270</v>
      </c>
      <c r="F132" s="322" t="s">
        <v>1270</v>
      </c>
      <c r="G132" s="4">
        <v>12</v>
      </c>
      <c r="H132" s="322" t="s">
        <v>1270</v>
      </c>
      <c r="I132" s="322" t="s">
        <v>1270</v>
      </c>
      <c r="J132" s="267" t="s">
        <v>1261</v>
      </c>
      <c r="K132" s="322"/>
      <c r="L132" s="322"/>
      <c r="M132" s="322"/>
    </row>
    <row r="133" spans="1:13" s="12" customFormat="1" x14ac:dyDescent="0.25">
      <c r="A133" s="322" t="e">
        <f>CONCATENATE(A129,"r")</f>
        <v>#REF!</v>
      </c>
      <c r="B133" s="322" t="s">
        <v>1253</v>
      </c>
      <c r="C133" s="322" t="s">
        <v>1309</v>
      </c>
      <c r="D133" s="322" t="s">
        <v>1272</v>
      </c>
      <c r="E133" s="322" t="s">
        <v>1272</v>
      </c>
      <c r="F133" s="322" t="s">
        <v>1272</v>
      </c>
      <c r="G133" s="4">
        <v>13</v>
      </c>
      <c r="H133" s="322" t="s">
        <v>1272</v>
      </c>
      <c r="I133" s="322" t="s">
        <v>1272</v>
      </c>
      <c r="J133" s="267" t="s">
        <v>1261</v>
      </c>
      <c r="K133" s="322"/>
      <c r="L133" s="322"/>
      <c r="M133" s="322"/>
    </row>
    <row r="134" spans="1:13" s="12" customFormat="1" x14ac:dyDescent="0.25">
      <c r="A134"/>
      <c r="B134" s="322" t="s">
        <v>1256</v>
      </c>
      <c r="C134" s="322" t="s">
        <v>1261</v>
      </c>
      <c r="D134" s="322" t="s">
        <v>1273</v>
      </c>
      <c r="E134" s="322" t="s">
        <v>1273</v>
      </c>
      <c r="F134" s="322" t="s">
        <v>1273</v>
      </c>
      <c r="G134" s="4">
        <v>14</v>
      </c>
      <c r="H134" s="322" t="s">
        <v>1273</v>
      </c>
      <c r="I134" s="322" t="s">
        <v>1273</v>
      </c>
      <c r="J134" s="267" t="s">
        <v>1261</v>
      </c>
      <c r="K134" s="322"/>
      <c r="L134" s="322"/>
      <c r="M134" s="322"/>
    </row>
    <row r="135" spans="1:13" s="12" customFormat="1" ht="15.75" x14ac:dyDescent="0.25">
      <c r="A135" s="348"/>
      <c r="B135" s="322" t="s">
        <v>1259</v>
      </c>
      <c r="C135" s="322" t="s">
        <v>1265</v>
      </c>
      <c r="D135" s="322" t="s">
        <v>1274</v>
      </c>
      <c r="E135" s="322" t="s">
        <v>1274</v>
      </c>
      <c r="F135" s="322" t="s">
        <v>1274</v>
      </c>
      <c r="G135" s="4">
        <v>15</v>
      </c>
      <c r="H135" s="322" t="s">
        <v>1274</v>
      </c>
      <c r="I135" s="322" t="s">
        <v>1274</v>
      </c>
      <c r="J135" s="267" t="s">
        <v>1265</v>
      </c>
      <c r="K135" s="322"/>
      <c r="L135" s="322"/>
      <c r="M135" s="322"/>
    </row>
    <row r="136" spans="1:13" s="12" customFormat="1" ht="15.75" x14ac:dyDescent="0.25">
      <c r="A136" s="348"/>
      <c r="B136" s="322" t="s">
        <v>1262</v>
      </c>
      <c r="C136" s="322" t="s">
        <v>1266</v>
      </c>
      <c r="D136" s="322" t="s">
        <v>1275</v>
      </c>
      <c r="E136" s="322" t="s">
        <v>1275</v>
      </c>
      <c r="F136" s="322" t="s">
        <v>1275</v>
      </c>
      <c r="G136" s="4">
        <v>16</v>
      </c>
      <c r="H136" s="322" t="s">
        <v>1275</v>
      </c>
      <c r="I136" s="322" t="s">
        <v>1275</v>
      </c>
      <c r="J136" s="267" t="s">
        <v>1266</v>
      </c>
      <c r="K136" s="322"/>
      <c r="L136" s="322"/>
      <c r="M136" s="322"/>
    </row>
    <row r="137" spans="1:13" s="12" customFormat="1" ht="15.75" x14ac:dyDescent="0.25">
      <c r="A137" s="348"/>
      <c r="B137" s="322"/>
      <c r="C137" s="322"/>
      <c r="D137" s="322"/>
      <c r="E137" s="322"/>
      <c r="F137" s="322"/>
      <c r="G137" s="4"/>
      <c r="H137"/>
      <c r="I137"/>
      <c r="J137" s="267"/>
      <c r="K137" s="322"/>
      <c r="L137" s="322"/>
      <c r="M137" s="322"/>
    </row>
    <row r="138" spans="1:13" s="12" customFormat="1" x14ac:dyDescent="0.25">
      <c r="A138" s="322" t="str">
        <f>'Solenoid Signal I.D.''s'!B21</f>
        <v>TP8676A</v>
      </c>
      <c r="B138" s="322" t="s">
        <v>1253</v>
      </c>
      <c r="C138" s="322" t="s">
        <v>1309</v>
      </c>
      <c r="D138" s="322" t="s">
        <v>1277</v>
      </c>
      <c r="E138" s="322" t="s">
        <v>1277</v>
      </c>
      <c r="F138" s="322" t="s">
        <v>1277</v>
      </c>
      <c r="G138" s="4">
        <v>17</v>
      </c>
      <c r="H138" s="322" t="s">
        <v>1277</v>
      </c>
      <c r="I138" s="322" t="s">
        <v>1277</v>
      </c>
      <c r="J138" s="267" t="s">
        <v>1255</v>
      </c>
      <c r="K138" s="322"/>
      <c r="L138" s="322"/>
      <c r="M138" s="322"/>
    </row>
    <row r="139" spans="1:13" s="12" customFormat="1" x14ac:dyDescent="0.25">
      <c r="A139"/>
      <c r="B139" s="322" t="s">
        <v>1256</v>
      </c>
      <c r="C139" s="322" t="s">
        <v>1261</v>
      </c>
      <c r="D139" s="322" t="s">
        <v>1278</v>
      </c>
      <c r="E139" s="322" t="s">
        <v>1278</v>
      </c>
      <c r="F139" s="322" t="s">
        <v>1278</v>
      </c>
      <c r="G139" s="4">
        <v>18</v>
      </c>
      <c r="H139" s="322" t="s">
        <v>1278</v>
      </c>
      <c r="I139" s="322" t="s">
        <v>1278</v>
      </c>
      <c r="J139" s="267" t="s">
        <v>1258</v>
      </c>
      <c r="K139" s="322"/>
      <c r="L139" s="322"/>
      <c r="M139" s="322"/>
    </row>
    <row r="140" spans="1:13" s="12" customFormat="1" x14ac:dyDescent="0.25">
      <c r="A140"/>
      <c r="B140" s="322" t="s">
        <v>1259</v>
      </c>
      <c r="C140" s="322" t="s">
        <v>1265</v>
      </c>
      <c r="D140" s="322" t="s">
        <v>808</v>
      </c>
      <c r="E140" s="322" t="s">
        <v>808</v>
      </c>
      <c r="F140" s="322" t="s">
        <v>808</v>
      </c>
      <c r="G140" s="4">
        <v>19</v>
      </c>
      <c r="H140" s="322" t="s">
        <v>808</v>
      </c>
      <c r="I140" s="322" t="s">
        <v>808</v>
      </c>
      <c r="J140" s="267" t="s">
        <v>1261</v>
      </c>
      <c r="K140" s="322"/>
      <c r="L140" s="322"/>
      <c r="M140" s="322"/>
    </row>
    <row r="141" spans="1:13" s="12" customFormat="1" x14ac:dyDescent="0.25">
      <c r="A141"/>
      <c r="B141" s="322" t="s">
        <v>1262</v>
      </c>
      <c r="C141" s="322" t="s">
        <v>1266</v>
      </c>
      <c r="D141" s="322" t="s">
        <v>1279</v>
      </c>
      <c r="E141" s="322" t="s">
        <v>1279</v>
      </c>
      <c r="F141" s="322" t="s">
        <v>1279</v>
      </c>
      <c r="G141" s="4">
        <v>20</v>
      </c>
      <c r="H141" s="322" t="s">
        <v>1279</v>
      </c>
      <c r="I141" s="322" t="s">
        <v>1279</v>
      </c>
      <c r="J141" s="267" t="s">
        <v>1261</v>
      </c>
      <c r="K141" s="322"/>
      <c r="L141" s="322"/>
      <c r="M141" s="322"/>
    </row>
    <row r="142" spans="1:13" s="12" customFormat="1" x14ac:dyDescent="0.25">
      <c r="A142" s="322" t="str">
        <f>CONCATENATE(A138,"r")</f>
        <v>TP8676Ar</v>
      </c>
      <c r="B142" s="322" t="s">
        <v>1253</v>
      </c>
      <c r="C142" s="322" t="s">
        <v>1309</v>
      </c>
      <c r="D142" s="322" t="s">
        <v>1281</v>
      </c>
      <c r="E142" s="322" t="s">
        <v>1281</v>
      </c>
      <c r="F142" s="322" t="s">
        <v>1281</v>
      </c>
      <c r="G142" s="4">
        <v>21</v>
      </c>
      <c r="H142" s="322" t="s">
        <v>1281</v>
      </c>
      <c r="I142" s="322" t="s">
        <v>1281</v>
      </c>
      <c r="J142" s="267" t="s">
        <v>1261</v>
      </c>
      <c r="K142" s="322"/>
      <c r="L142" s="322"/>
      <c r="M142" s="322"/>
    </row>
    <row r="143" spans="1:13" s="12" customFormat="1" x14ac:dyDescent="0.25">
      <c r="A143"/>
      <c r="B143" s="322" t="s">
        <v>1256</v>
      </c>
      <c r="C143" s="322" t="s">
        <v>1261</v>
      </c>
      <c r="D143" s="322" t="s">
        <v>1282</v>
      </c>
      <c r="E143" s="322" t="s">
        <v>1282</v>
      </c>
      <c r="F143" s="322" t="s">
        <v>1282</v>
      </c>
      <c r="G143" s="4">
        <v>22</v>
      </c>
      <c r="H143" s="322" t="s">
        <v>1282</v>
      </c>
      <c r="I143" s="322" t="s">
        <v>1282</v>
      </c>
      <c r="J143" s="267" t="s">
        <v>1261</v>
      </c>
      <c r="K143" s="322"/>
      <c r="L143" s="322"/>
      <c r="M143" s="322"/>
    </row>
    <row r="144" spans="1:13" s="12" customFormat="1" x14ac:dyDescent="0.25">
      <c r="A144"/>
      <c r="B144" s="322" t="s">
        <v>1259</v>
      </c>
      <c r="C144" s="322" t="s">
        <v>1265</v>
      </c>
      <c r="D144" s="322" t="s">
        <v>1283</v>
      </c>
      <c r="E144" s="322" t="s">
        <v>1283</v>
      </c>
      <c r="F144" s="322" t="s">
        <v>1283</v>
      </c>
      <c r="G144" s="4">
        <v>23</v>
      </c>
      <c r="H144" s="322" t="s">
        <v>1283</v>
      </c>
      <c r="I144" s="322" t="s">
        <v>1283</v>
      </c>
      <c r="J144" s="267" t="s">
        <v>1265</v>
      </c>
      <c r="K144" s="322"/>
      <c r="L144" s="322"/>
      <c r="M144" s="322"/>
    </row>
    <row r="145" spans="1:13" s="12" customFormat="1" x14ac:dyDescent="0.25">
      <c r="A145"/>
      <c r="B145" s="322" t="s">
        <v>1262</v>
      </c>
      <c r="C145" s="322" t="s">
        <v>1266</v>
      </c>
      <c r="D145" s="322" t="s">
        <v>923</v>
      </c>
      <c r="E145" s="322" t="s">
        <v>923</v>
      </c>
      <c r="F145" s="322" t="s">
        <v>923</v>
      </c>
      <c r="G145" s="4">
        <v>24</v>
      </c>
      <c r="H145" s="322" t="s">
        <v>923</v>
      </c>
      <c r="I145" s="322" t="s">
        <v>923</v>
      </c>
      <c r="J145" s="267" t="s">
        <v>1266</v>
      </c>
      <c r="K145" s="322"/>
      <c r="L145" s="322"/>
      <c r="M145" s="322"/>
    </row>
    <row r="146" spans="1:13" s="12" customFormat="1" x14ac:dyDescent="0.25">
      <c r="A146"/>
      <c r="B146" s="322"/>
      <c r="C146" s="322"/>
      <c r="D146" s="322" t="s">
        <v>929</v>
      </c>
      <c r="E146" s="322" t="s">
        <v>929</v>
      </c>
      <c r="F146" s="322" t="s">
        <v>929</v>
      </c>
      <c r="G146" s="4">
        <v>25</v>
      </c>
      <c r="H146" s="322" t="s">
        <v>929</v>
      </c>
      <c r="I146" s="322" t="s">
        <v>929</v>
      </c>
      <c r="J146"/>
      <c r="K146" s="322"/>
      <c r="L146" s="322"/>
      <c r="M146" s="322"/>
    </row>
    <row r="147" spans="1:13" s="12" customFormat="1" x14ac:dyDescent="0.25">
      <c r="A147"/>
      <c r="B147" s="322"/>
      <c r="C147" s="322"/>
      <c r="D147" s="322" t="s">
        <v>935</v>
      </c>
      <c r="E147" s="322" t="s">
        <v>935</v>
      </c>
      <c r="F147" s="322" t="s">
        <v>935</v>
      </c>
      <c r="G147" s="4">
        <v>26</v>
      </c>
      <c r="H147" s="322" t="s">
        <v>935</v>
      </c>
      <c r="I147" s="322" t="s">
        <v>935</v>
      </c>
      <c r="J147"/>
      <c r="K147" s="322"/>
      <c r="L147" s="322"/>
      <c r="M147" s="322"/>
    </row>
    <row r="148" spans="1:13" s="12" customFormat="1" x14ac:dyDescent="0.25">
      <c r="A148"/>
      <c r="B148" s="322"/>
      <c r="C148" s="322"/>
      <c r="D148" s="322" t="s">
        <v>941</v>
      </c>
      <c r="E148" s="322" t="s">
        <v>941</v>
      </c>
      <c r="F148" s="322" t="s">
        <v>941</v>
      </c>
      <c r="G148" s="4">
        <v>27</v>
      </c>
      <c r="H148" s="322" t="s">
        <v>941</v>
      </c>
      <c r="I148" s="322" t="s">
        <v>941</v>
      </c>
      <c r="J148"/>
      <c r="K148" s="322"/>
      <c r="L148" s="322"/>
      <c r="M148" s="322"/>
    </row>
    <row r="149" spans="1:13" s="12" customFormat="1" x14ac:dyDescent="0.25">
      <c r="A149"/>
      <c r="B149" s="322"/>
      <c r="C149" s="322"/>
      <c r="D149" s="322" t="s">
        <v>947</v>
      </c>
      <c r="E149" s="322" t="s">
        <v>947</v>
      </c>
      <c r="F149" s="322" t="s">
        <v>947</v>
      </c>
      <c r="G149" s="4">
        <v>28</v>
      </c>
      <c r="H149" s="322" t="s">
        <v>947</v>
      </c>
      <c r="I149" s="322" t="s">
        <v>947</v>
      </c>
      <c r="J149"/>
      <c r="K149" s="322"/>
      <c r="L149" s="322"/>
      <c r="M149" s="322"/>
    </row>
    <row r="150" spans="1:13" s="12" customFormat="1" x14ac:dyDescent="0.25">
      <c r="A150"/>
      <c r="B150" s="322"/>
      <c r="C150" s="322"/>
      <c r="D150" s="322" t="s">
        <v>953</v>
      </c>
      <c r="E150" s="322" t="s">
        <v>953</v>
      </c>
      <c r="F150" s="322" t="s">
        <v>953</v>
      </c>
      <c r="G150" s="4">
        <v>29</v>
      </c>
      <c r="H150" s="322" t="s">
        <v>953</v>
      </c>
      <c r="I150" s="322" t="s">
        <v>953</v>
      </c>
      <c r="J150"/>
      <c r="K150" s="322"/>
      <c r="L150" s="322"/>
      <c r="M150" s="322"/>
    </row>
    <row r="151" spans="1:13" s="12" customFormat="1" x14ac:dyDescent="0.25">
      <c r="A151"/>
      <c r="B151" s="322"/>
      <c r="C151" s="322"/>
      <c r="D151" s="322" t="s">
        <v>1284</v>
      </c>
      <c r="E151" s="322" t="s">
        <v>1284</v>
      </c>
      <c r="F151" s="322" t="s">
        <v>1284</v>
      </c>
      <c r="G151" s="4">
        <v>30</v>
      </c>
      <c r="H151" s="322" t="s">
        <v>1284</v>
      </c>
      <c r="I151" s="322" t="s">
        <v>1284</v>
      </c>
      <c r="J151"/>
      <c r="K151" s="322"/>
      <c r="L151" s="322"/>
      <c r="M151" s="322"/>
    </row>
    <row r="152" spans="1:13" s="12" customFormat="1" x14ac:dyDescent="0.25">
      <c r="A152" s="354" t="s">
        <v>1285</v>
      </c>
      <c r="B152" s="322" t="s">
        <v>260</v>
      </c>
      <c r="C152" s="322" t="s">
        <v>1286</v>
      </c>
      <c r="D152" s="322" t="s">
        <v>1287</v>
      </c>
      <c r="E152" s="322" t="str">
        <f>$D152</f>
        <v>&lt;h&gt;</v>
      </c>
      <c r="F152" s="322" t="str">
        <f>$D152</f>
        <v>&lt;h&gt;</v>
      </c>
      <c r="G152" s="4">
        <v>31</v>
      </c>
      <c r="H152" s="322" t="str">
        <f>$D152</f>
        <v>&lt;h&gt;</v>
      </c>
      <c r="I152" s="322" t="str">
        <f>$D152</f>
        <v>&lt;h&gt;</v>
      </c>
      <c r="J152" s="267" t="s">
        <v>1266</v>
      </c>
      <c r="K152" s="322"/>
      <c r="L152" s="322"/>
      <c r="M152" s="322"/>
    </row>
    <row r="153" spans="1:13" s="12" customFormat="1" x14ac:dyDescent="0.25">
      <c r="A153" s="354" t="s">
        <v>1285</v>
      </c>
      <c r="B153" s="322" t="s">
        <v>260</v>
      </c>
      <c r="C153" s="322" t="s">
        <v>1286</v>
      </c>
      <c r="D153" s="322" t="s">
        <v>1288</v>
      </c>
      <c r="E153" s="322" t="s">
        <v>1288</v>
      </c>
      <c r="F153" s="322" t="s">
        <v>1288</v>
      </c>
      <c r="G153" s="4">
        <v>32</v>
      </c>
      <c r="H153" s="322" t="str">
        <f>$D153</f>
        <v>&lt;j&gt;</v>
      </c>
      <c r="I153" s="322" t="str">
        <f>$D153</f>
        <v>&lt;j&gt;</v>
      </c>
      <c r="J153" s="267" t="s">
        <v>1261</v>
      </c>
      <c r="K153" s="322"/>
      <c r="L153" s="322"/>
      <c r="M153" s="322"/>
    </row>
    <row r="154" spans="1:13" s="12" customFormat="1" ht="15.75" x14ac:dyDescent="0.25">
      <c r="A154"/>
      <c r="B154"/>
      <c r="C154"/>
      <c r="D154" s="322"/>
      <c r="E154" s="322"/>
      <c r="F154" s="322"/>
      <c r="G154" s="348"/>
      <c r="H154"/>
      <c r="I154"/>
      <c r="J154"/>
      <c r="K154" s="322"/>
      <c r="L154" s="322"/>
      <c r="M154" s="322"/>
    </row>
    <row r="155" spans="1:13" s="12" customFormat="1" ht="15.75" x14ac:dyDescent="0.25">
      <c r="A155"/>
      <c r="B155"/>
      <c r="C155"/>
      <c r="D155" s="322"/>
      <c r="E155" s="322"/>
      <c r="F155" s="322"/>
      <c r="G155" s="348"/>
      <c r="H155"/>
      <c r="I155"/>
      <c r="J155"/>
      <c r="K155" s="322"/>
      <c r="L155" s="322"/>
      <c r="M155" s="322"/>
    </row>
    <row r="156" spans="1:13" s="12" customFormat="1" ht="15.75" x14ac:dyDescent="0.25">
      <c r="A156"/>
      <c r="B156"/>
      <c r="C156"/>
      <c r="D156" s="322"/>
      <c r="E156" s="322"/>
      <c r="F156" s="322"/>
      <c r="G156" s="348"/>
      <c r="H156"/>
      <c r="I156"/>
      <c r="J156"/>
      <c r="K156" s="322"/>
      <c r="L156" s="322"/>
      <c r="M156" s="322"/>
    </row>
    <row r="157" spans="1:13" s="12" customFormat="1" ht="15.75" x14ac:dyDescent="0.25">
      <c r="A157"/>
      <c r="B157"/>
      <c r="C157"/>
      <c r="D157" s="322"/>
      <c r="E157" s="322"/>
      <c r="F157" s="322"/>
      <c r="G157" s="348"/>
      <c r="H157"/>
      <c r="I157"/>
      <c r="J157"/>
      <c r="K157" s="322"/>
      <c r="L157" s="322"/>
      <c r="M157" s="322"/>
    </row>
    <row r="158" spans="1:13" s="12" customFormat="1" ht="15.75" x14ac:dyDescent="0.25">
      <c r="A158"/>
      <c r="B158"/>
      <c r="C158"/>
      <c r="D158" s="322"/>
      <c r="E158" s="322"/>
      <c r="F158" s="322"/>
      <c r="G158" s="348"/>
      <c r="H158"/>
      <c r="I158"/>
      <c r="J158"/>
      <c r="K158" s="322"/>
      <c r="L158" s="322"/>
      <c r="M158" s="322"/>
    </row>
    <row r="159" spans="1:13" s="12" customFormat="1" ht="15.75" x14ac:dyDescent="0.25">
      <c r="A159"/>
      <c r="B159"/>
      <c r="C159"/>
      <c r="D159" s="322"/>
      <c r="E159" s="322"/>
      <c r="F159" s="322"/>
      <c r="G159" s="348"/>
      <c r="H159"/>
      <c r="I159"/>
      <c r="J159"/>
      <c r="K159" s="322"/>
      <c r="L159" s="322"/>
      <c r="M159" s="322"/>
    </row>
    <row r="160" spans="1:13" s="12" customFormat="1" ht="15.75" x14ac:dyDescent="0.25">
      <c r="A160"/>
      <c r="B160"/>
      <c r="C160"/>
      <c r="D160" s="322"/>
      <c r="E160" s="322"/>
      <c r="F160" s="322"/>
      <c r="G160" s="348"/>
      <c r="H160"/>
      <c r="I160"/>
      <c r="J160"/>
      <c r="K160" s="322"/>
      <c r="L160" s="322"/>
      <c r="M160" s="322"/>
    </row>
    <row r="161" spans="1:13" s="12" customFormat="1" ht="15.75" x14ac:dyDescent="0.25">
      <c r="A161"/>
      <c r="B161"/>
      <c r="C161"/>
      <c r="D161" s="322"/>
      <c r="E161" s="322"/>
      <c r="F161" s="322"/>
      <c r="G161" s="348"/>
      <c r="H161"/>
      <c r="I161"/>
      <c r="J161"/>
      <c r="K161" s="322"/>
      <c r="L161" s="322"/>
      <c r="M161" s="322"/>
    </row>
    <row r="162" spans="1:13" s="12" customFormat="1" ht="15.75" x14ac:dyDescent="0.25">
      <c r="A162"/>
      <c r="B162"/>
      <c r="C162"/>
      <c r="D162" s="322"/>
      <c r="E162" s="322"/>
      <c r="F162" s="322"/>
      <c r="G162" s="348"/>
      <c r="H162"/>
      <c r="I162"/>
      <c r="J162"/>
      <c r="K162" s="322"/>
      <c r="L162" s="322"/>
      <c r="M162" s="322"/>
    </row>
    <row r="163" spans="1:13" s="12" customFormat="1" ht="15.75" x14ac:dyDescent="0.25">
      <c r="A163"/>
      <c r="B163"/>
      <c r="C163"/>
      <c r="D163" s="322"/>
      <c r="E163" s="322"/>
      <c r="F163" s="322"/>
      <c r="G163" s="348"/>
      <c r="H163"/>
      <c r="I163"/>
      <c r="J163"/>
      <c r="K163" s="322"/>
      <c r="L163" s="322"/>
      <c r="M163" s="322"/>
    </row>
    <row r="164" spans="1:13" s="12" customFormat="1" ht="21" x14ac:dyDescent="0.35">
      <c r="A164"/>
      <c r="B164" s="147" t="s">
        <v>1310</v>
      </c>
      <c r="C164" s="147"/>
      <c r="D164" s="358"/>
      <c r="E164" s="358"/>
      <c r="F164"/>
      <c r="G164"/>
      <c r="H164" s="348" t="s">
        <v>1302</v>
      </c>
      <c r="I164" s="348" t="s">
        <v>1223</v>
      </c>
      <c r="J164" s="350"/>
      <c r="K164" s="322"/>
      <c r="L164" s="322"/>
      <c r="M164" s="322"/>
    </row>
    <row r="165" spans="1:13" s="12" customFormat="1" ht="21" x14ac:dyDescent="0.35">
      <c r="A165"/>
      <c r="B165" s="147" t="s">
        <v>1311</v>
      </c>
      <c r="C165"/>
      <c r="D165"/>
      <c r="E165"/>
      <c r="F165"/>
      <c r="G165"/>
      <c r="H165"/>
      <c r="I165"/>
      <c r="J165"/>
      <c r="K165"/>
      <c r="L165" s="322"/>
      <c r="M165" s="322"/>
    </row>
    <row r="166" spans="1:13" s="12" customFormat="1" ht="18.75" x14ac:dyDescent="0.3">
      <c r="A166"/>
      <c r="B166" s="359" t="str">
        <f>B4</f>
        <v>THESE WIRES TO BE THERMALLY STATIONED PER 75910-0014</v>
      </c>
      <c r="C166" s="322"/>
      <c r="D166" s="322"/>
      <c r="E166" s="322"/>
      <c r="F166" s="322"/>
      <c r="G166" s="355"/>
      <c r="H166"/>
      <c r="I166"/>
      <c r="J166"/>
      <c r="K166"/>
      <c r="L166" s="322"/>
      <c r="M166" s="322"/>
    </row>
    <row r="167" spans="1:13" s="12" customFormat="1" x14ac:dyDescent="0.25">
      <c r="A167"/>
      <c r="B167" s="322"/>
      <c r="C167" s="322"/>
      <c r="D167" s="350" t="s">
        <v>1226</v>
      </c>
      <c r="E167" s="350" t="s">
        <v>1226</v>
      </c>
      <c r="F167" s="350" t="s">
        <v>1226</v>
      </c>
      <c r="G167" s="350"/>
      <c r="H167" s="350" t="s">
        <v>1227</v>
      </c>
      <c r="I167" s="350" t="s">
        <v>1227</v>
      </c>
      <c r="J167"/>
      <c r="K167"/>
      <c r="L167" s="322"/>
      <c r="M167" s="322"/>
    </row>
    <row r="168" spans="1:13" s="12" customFormat="1" ht="15.75" x14ac:dyDescent="0.25">
      <c r="A168" s="348" t="s">
        <v>1223</v>
      </c>
      <c r="B168" s="322"/>
      <c r="C168" s="322"/>
      <c r="D168" s="350" t="s">
        <v>245</v>
      </c>
      <c r="E168" s="350" t="s">
        <v>557</v>
      </c>
      <c r="F168" s="350" t="s">
        <v>1228</v>
      </c>
      <c r="G168" s="350"/>
      <c r="H168" s="350" t="s">
        <v>1229</v>
      </c>
      <c r="I168" s="350" t="s">
        <v>1230</v>
      </c>
      <c r="J168" s="350" t="s">
        <v>1231</v>
      </c>
      <c r="K168"/>
      <c r="L168" s="322"/>
      <c r="M168" s="322"/>
    </row>
    <row r="169" spans="1:13" s="12" customFormat="1" ht="15.75" x14ac:dyDescent="0.25">
      <c r="A169" s="348" t="s">
        <v>1302</v>
      </c>
      <c r="B169" s="322"/>
      <c r="C169" s="322" t="s">
        <v>1233</v>
      </c>
      <c r="D169" s="350" t="s">
        <v>1312</v>
      </c>
      <c r="E169" s="350" t="s">
        <v>1313</v>
      </c>
      <c r="F169" s="350" t="s">
        <v>1314</v>
      </c>
      <c r="G169" s="350"/>
      <c r="H169" s="350" t="s">
        <v>1315</v>
      </c>
      <c r="I169" s="350" t="s">
        <v>1316</v>
      </c>
      <c r="J169" s="350" t="s">
        <v>1239</v>
      </c>
      <c r="K169"/>
      <c r="L169" s="322"/>
      <c r="M169" s="322"/>
    </row>
    <row r="170" spans="1:13" s="12" customFormat="1" ht="18.75" x14ac:dyDescent="0.3">
      <c r="A170"/>
      <c r="B170" s="322"/>
      <c r="C170" s="351" t="s">
        <v>1240</v>
      </c>
      <c r="D170" s="4" t="s">
        <v>1241</v>
      </c>
      <c r="E170" s="4" t="s">
        <v>1242</v>
      </c>
      <c r="F170" s="352" t="s">
        <v>1243</v>
      </c>
      <c r="G170" s="356" t="s">
        <v>1298</v>
      </c>
      <c r="H170" s="352" t="s">
        <v>1299</v>
      </c>
      <c r="I170" s="352" t="s">
        <v>1300</v>
      </c>
      <c r="J170" s="350" t="s">
        <v>1246</v>
      </c>
      <c r="K170"/>
      <c r="L170" s="322"/>
      <c r="M170" s="322"/>
    </row>
    <row r="171" spans="1:13" s="12" customFormat="1" ht="15.75" x14ac:dyDescent="0.25">
      <c r="A171" s="348" t="s">
        <v>1247</v>
      </c>
      <c r="B171" s="348" t="s">
        <v>1248</v>
      </c>
      <c r="C171" s="348" t="s">
        <v>1249</v>
      </c>
      <c r="D171" s="348" t="s">
        <v>1250</v>
      </c>
      <c r="E171" s="348" t="s">
        <v>1251</v>
      </c>
      <c r="F171" s="348" t="s">
        <v>1250</v>
      </c>
      <c r="G171" s="348" t="s">
        <v>1252</v>
      </c>
      <c r="H171" s="348" t="s">
        <v>1251</v>
      </c>
      <c r="I171" s="348" t="s">
        <v>1250</v>
      </c>
      <c r="J171" s="348" t="s">
        <v>1249</v>
      </c>
      <c r="K171"/>
      <c r="L171" s="322"/>
      <c r="M171" s="322"/>
    </row>
    <row r="172" spans="1:13" s="12" customFormat="1" x14ac:dyDescent="0.25">
      <c r="A172" s="322">
        <f>'Solenoid Signal I.D.''s'!B24</f>
        <v>0</v>
      </c>
      <c r="B172" s="322" t="s">
        <v>1253</v>
      </c>
      <c r="C172" s="322" t="s">
        <v>1309</v>
      </c>
      <c r="D172" s="322" t="s">
        <v>839</v>
      </c>
      <c r="E172" s="322" t="s">
        <v>839</v>
      </c>
      <c r="F172" s="322" t="s">
        <v>839</v>
      </c>
      <c r="G172" s="4">
        <v>1</v>
      </c>
      <c r="H172" s="322" t="s">
        <v>839</v>
      </c>
      <c r="I172" s="322" t="s">
        <v>839</v>
      </c>
      <c r="J172" s="267" t="s">
        <v>1255</v>
      </c>
      <c r="K172"/>
      <c r="L172" s="322"/>
      <c r="M172" s="322"/>
    </row>
    <row r="173" spans="1:13" s="12" customFormat="1" x14ac:dyDescent="0.25">
      <c r="A173"/>
      <c r="B173" s="322" t="s">
        <v>1256</v>
      </c>
      <c r="C173" s="322" t="s">
        <v>1261</v>
      </c>
      <c r="D173" s="322" t="s">
        <v>847</v>
      </c>
      <c r="E173" s="322" t="s">
        <v>847</v>
      </c>
      <c r="F173" s="322" t="s">
        <v>847</v>
      </c>
      <c r="G173" s="4">
        <v>2</v>
      </c>
      <c r="H173" s="322" t="s">
        <v>847</v>
      </c>
      <c r="I173" s="322" t="s">
        <v>847</v>
      </c>
      <c r="J173" s="267" t="s">
        <v>1258</v>
      </c>
      <c r="K173"/>
      <c r="L173" s="322"/>
      <c r="M173" s="322"/>
    </row>
    <row r="174" spans="1:13" s="12" customFormat="1" x14ac:dyDescent="0.25">
      <c r="A174"/>
      <c r="B174" s="322" t="s">
        <v>1259</v>
      </c>
      <c r="C174" s="322" t="s">
        <v>1265</v>
      </c>
      <c r="D174" s="322" t="s">
        <v>1164</v>
      </c>
      <c r="E174" s="322" t="s">
        <v>1164</v>
      </c>
      <c r="F174" s="322" t="s">
        <v>1164</v>
      </c>
      <c r="G174" s="4">
        <v>3</v>
      </c>
      <c r="H174" s="322" t="s">
        <v>1164</v>
      </c>
      <c r="I174" s="322" t="s">
        <v>1164</v>
      </c>
      <c r="J174" s="267" t="s">
        <v>1261</v>
      </c>
      <c r="K174"/>
      <c r="L174" s="322"/>
      <c r="M174" s="322"/>
    </row>
    <row r="175" spans="1:13" s="12" customFormat="1" x14ac:dyDescent="0.25">
      <c r="A175"/>
      <c r="B175" s="322" t="s">
        <v>1262</v>
      </c>
      <c r="C175" s="322" t="s">
        <v>1266</v>
      </c>
      <c r="D175" s="322" t="s">
        <v>1169</v>
      </c>
      <c r="E175" s="322" t="s">
        <v>1169</v>
      </c>
      <c r="F175" s="322" t="s">
        <v>1169</v>
      </c>
      <c r="G175" s="4">
        <v>4</v>
      </c>
      <c r="H175" s="322" t="s">
        <v>1169</v>
      </c>
      <c r="I175" s="322" t="s">
        <v>1169</v>
      </c>
      <c r="J175" s="267" t="s">
        <v>1261</v>
      </c>
      <c r="K175"/>
      <c r="L175" s="322"/>
      <c r="M175" s="322"/>
    </row>
    <row r="176" spans="1:13" s="12" customFormat="1" x14ac:dyDescent="0.25">
      <c r="A176" s="322" t="str">
        <f>CONCATENATE(A172,"r")</f>
        <v>0r</v>
      </c>
      <c r="B176" s="322" t="s">
        <v>1253</v>
      </c>
      <c r="C176" s="322" t="s">
        <v>1309</v>
      </c>
      <c r="D176" s="322" t="s">
        <v>1171</v>
      </c>
      <c r="E176" s="322" t="s">
        <v>1171</v>
      </c>
      <c r="F176" s="322" t="s">
        <v>1171</v>
      </c>
      <c r="G176" s="4">
        <v>5</v>
      </c>
      <c r="H176" s="322" t="s">
        <v>1171</v>
      </c>
      <c r="I176" s="322" t="s">
        <v>1171</v>
      </c>
      <c r="J176" s="267" t="s">
        <v>1261</v>
      </c>
      <c r="K176"/>
      <c r="L176" s="322"/>
      <c r="M176" s="322"/>
    </row>
    <row r="177" spans="1:13" s="12" customFormat="1" x14ac:dyDescent="0.25">
      <c r="A177"/>
      <c r="B177" s="322" t="s">
        <v>1256</v>
      </c>
      <c r="C177" s="322" t="s">
        <v>1261</v>
      </c>
      <c r="D177" s="322" t="s">
        <v>1173</v>
      </c>
      <c r="E177" s="322" t="s">
        <v>1173</v>
      </c>
      <c r="F177" s="322" t="s">
        <v>1173</v>
      </c>
      <c r="G177" s="4">
        <v>6</v>
      </c>
      <c r="H177" s="322" t="s">
        <v>1173</v>
      </c>
      <c r="I177" s="322" t="s">
        <v>1173</v>
      </c>
      <c r="J177" s="267" t="s">
        <v>1261</v>
      </c>
      <c r="K177"/>
      <c r="L177" s="322"/>
      <c r="M177" s="322"/>
    </row>
    <row r="178" spans="1:13" s="12" customFormat="1" x14ac:dyDescent="0.25">
      <c r="A178"/>
      <c r="B178" s="322" t="s">
        <v>1259</v>
      </c>
      <c r="C178" s="322" t="s">
        <v>1265</v>
      </c>
      <c r="D178" s="322" t="s">
        <v>817</v>
      </c>
      <c r="E178" s="322" t="s">
        <v>817</v>
      </c>
      <c r="F178" s="322" t="s">
        <v>817</v>
      </c>
      <c r="G178" s="4">
        <v>7</v>
      </c>
      <c r="H178" s="322" t="s">
        <v>817</v>
      </c>
      <c r="I178" s="322" t="s">
        <v>817</v>
      </c>
      <c r="J178" s="267" t="s">
        <v>1265</v>
      </c>
      <c r="K178"/>
      <c r="L178" s="322"/>
      <c r="M178" s="322"/>
    </row>
    <row r="179" spans="1:13" s="12" customFormat="1" x14ac:dyDescent="0.25">
      <c r="A179"/>
      <c r="B179" s="322" t="s">
        <v>1262</v>
      </c>
      <c r="C179" s="322" t="s">
        <v>1266</v>
      </c>
      <c r="D179" s="322" t="s">
        <v>1175</v>
      </c>
      <c r="E179" s="322" t="s">
        <v>1175</v>
      </c>
      <c r="F179" s="322" t="s">
        <v>1175</v>
      </c>
      <c r="G179" s="4">
        <v>8</v>
      </c>
      <c r="H179" s="322" t="s">
        <v>1175</v>
      </c>
      <c r="I179" s="322" t="s">
        <v>1175</v>
      </c>
      <c r="J179" s="267" t="s">
        <v>1266</v>
      </c>
      <c r="K179"/>
      <c r="L179" s="322"/>
      <c r="M179" s="322"/>
    </row>
    <row r="180" spans="1:13" s="12" customFormat="1" x14ac:dyDescent="0.25">
      <c r="A180"/>
      <c r="B180" s="322"/>
      <c r="C180" s="322"/>
      <c r="D180" s="322"/>
      <c r="E180" s="322"/>
      <c r="F180" s="322"/>
      <c r="G180" s="4"/>
      <c r="H180"/>
      <c r="I180"/>
      <c r="J180" s="267"/>
      <c r="K180"/>
      <c r="L180" s="322"/>
      <c r="M180" s="322"/>
    </row>
    <row r="181" spans="1:13" s="12" customFormat="1" x14ac:dyDescent="0.25">
      <c r="A181" s="322" t="e">
        <f>'Solenoid Signal I.D.''s'!#REF!</f>
        <v>#REF!</v>
      </c>
      <c r="B181" s="322" t="s">
        <v>1253</v>
      </c>
      <c r="C181" s="322" t="s">
        <v>1309</v>
      </c>
      <c r="D181" s="322" t="s">
        <v>1268</v>
      </c>
      <c r="E181" s="322" t="s">
        <v>1268</v>
      </c>
      <c r="F181" s="322" t="s">
        <v>1268</v>
      </c>
      <c r="G181" s="4">
        <v>9</v>
      </c>
      <c r="H181" s="322" t="s">
        <v>1268</v>
      </c>
      <c r="I181" s="322" t="s">
        <v>1268</v>
      </c>
      <c r="J181" s="267" t="s">
        <v>1255</v>
      </c>
      <c r="K181"/>
      <c r="L181" s="322"/>
      <c r="M181" s="322"/>
    </row>
    <row r="182" spans="1:13" s="12" customFormat="1" x14ac:dyDescent="0.25">
      <c r="A182"/>
      <c r="B182" s="322" t="s">
        <v>1256</v>
      </c>
      <c r="C182" s="322" t="s">
        <v>1261</v>
      </c>
      <c r="D182" s="322" t="s">
        <v>805</v>
      </c>
      <c r="E182" s="322" t="s">
        <v>805</v>
      </c>
      <c r="F182" s="322" t="s">
        <v>805</v>
      </c>
      <c r="G182" s="4">
        <v>10</v>
      </c>
      <c r="H182" s="322" t="s">
        <v>805</v>
      </c>
      <c r="I182" s="322" t="s">
        <v>805</v>
      </c>
      <c r="J182" s="267" t="s">
        <v>1258</v>
      </c>
      <c r="K182"/>
      <c r="L182" s="322"/>
      <c r="M182" s="322"/>
    </row>
    <row r="183" spans="1:13" s="12" customFormat="1" x14ac:dyDescent="0.25">
      <c r="A183"/>
      <c r="B183" s="322" t="s">
        <v>1259</v>
      </c>
      <c r="C183" s="322" t="s">
        <v>1265</v>
      </c>
      <c r="D183" s="322" t="s">
        <v>1269</v>
      </c>
      <c r="E183" s="322" t="s">
        <v>1269</v>
      </c>
      <c r="F183" s="322" t="s">
        <v>1269</v>
      </c>
      <c r="G183" s="4">
        <v>11</v>
      </c>
      <c r="H183" s="322" t="s">
        <v>1269</v>
      </c>
      <c r="I183" s="322" t="s">
        <v>1269</v>
      </c>
      <c r="J183" s="267" t="s">
        <v>1261</v>
      </c>
      <c r="K183"/>
      <c r="L183"/>
      <c r="M183"/>
    </row>
    <row r="184" spans="1:13" s="12" customFormat="1" x14ac:dyDescent="0.25">
      <c r="A184"/>
      <c r="B184" s="322" t="s">
        <v>1262</v>
      </c>
      <c r="C184" s="322" t="s">
        <v>1266</v>
      </c>
      <c r="D184" s="322" t="s">
        <v>1270</v>
      </c>
      <c r="E184" s="322" t="s">
        <v>1270</v>
      </c>
      <c r="F184" s="322" t="s">
        <v>1270</v>
      </c>
      <c r="G184" s="4">
        <v>12</v>
      </c>
      <c r="H184" s="322" t="s">
        <v>1270</v>
      </c>
      <c r="I184" s="322" t="s">
        <v>1270</v>
      </c>
      <c r="J184" s="267" t="s">
        <v>1261</v>
      </c>
      <c r="K184"/>
      <c r="L184"/>
      <c r="M184"/>
    </row>
    <row r="185" spans="1:13" s="12" customFormat="1" x14ac:dyDescent="0.25">
      <c r="A185" s="322" t="e">
        <f>CONCATENATE(A181,"r")</f>
        <v>#REF!</v>
      </c>
      <c r="B185" s="322" t="s">
        <v>1253</v>
      </c>
      <c r="C185" s="322" t="s">
        <v>1309</v>
      </c>
      <c r="D185" s="322" t="s">
        <v>1272</v>
      </c>
      <c r="E185" s="322" t="s">
        <v>1272</v>
      </c>
      <c r="F185" s="322" t="s">
        <v>1272</v>
      </c>
      <c r="G185" s="4">
        <v>13</v>
      </c>
      <c r="H185" s="322" t="s">
        <v>1272</v>
      </c>
      <c r="I185" s="322" t="s">
        <v>1272</v>
      </c>
      <c r="J185" s="267" t="s">
        <v>1261</v>
      </c>
      <c r="K185"/>
      <c r="L185"/>
      <c r="M185"/>
    </row>
    <row r="186" spans="1:13" s="12" customFormat="1" x14ac:dyDescent="0.25">
      <c r="A186"/>
      <c r="B186" s="322" t="s">
        <v>1256</v>
      </c>
      <c r="C186" s="322" t="s">
        <v>1261</v>
      </c>
      <c r="D186" s="322" t="s">
        <v>1273</v>
      </c>
      <c r="E186" s="322" t="s">
        <v>1273</v>
      </c>
      <c r="F186" s="322" t="s">
        <v>1273</v>
      </c>
      <c r="G186" s="4">
        <v>14</v>
      </c>
      <c r="H186" s="322" t="s">
        <v>1273</v>
      </c>
      <c r="I186" s="322" t="s">
        <v>1273</v>
      </c>
      <c r="J186" s="267" t="s">
        <v>1261</v>
      </c>
      <c r="K186"/>
      <c r="L186"/>
      <c r="M186"/>
    </row>
    <row r="187" spans="1:13" s="12" customFormat="1" ht="15.75" x14ac:dyDescent="0.25">
      <c r="A187" s="348"/>
      <c r="B187" s="322" t="s">
        <v>1259</v>
      </c>
      <c r="C187" s="322" t="s">
        <v>1265</v>
      </c>
      <c r="D187" s="322" t="s">
        <v>1274</v>
      </c>
      <c r="E187" s="322" t="s">
        <v>1274</v>
      </c>
      <c r="F187" s="322" t="s">
        <v>1274</v>
      </c>
      <c r="G187" s="4">
        <v>15</v>
      </c>
      <c r="H187" s="322" t="s">
        <v>1274</v>
      </c>
      <c r="I187" s="322" t="s">
        <v>1274</v>
      </c>
      <c r="J187" s="267" t="s">
        <v>1265</v>
      </c>
      <c r="K187"/>
      <c r="L187"/>
      <c r="M187"/>
    </row>
    <row r="188" spans="1:13" s="12" customFormat="1" ht="15.75" x14ac:dyDescent="0.25">
      <c r="A188" s="348"/>
      <c r="B188" s="322" t="s">
        <v>1262</v>
      </c>
      <c r="C188" s="322" t="s">
        <v>1266</v>
      </c>
      <c r="D188" s="322" t="s">
        <v>1275</v>
      </c>
      <c r="E188" s="322" t="s">
        <v>1275</v>
      </c>
      <c r="F188" s="322" t="s">
        <v>1275</v>
      </c>
      <c r="G188" s="4">
        <v>16</v>
      </c>
      <c r="H188" s="322" t="s">
        <v>1275</v>
      </c>
      <c r="I188" s="322" t="s">
        <v>1275</v>
      </c>
      <c r="J188" s="267" t="s">
        <v>1266</v>
      </c>
      <c r="K188"/>
      <c r="L188"/>
      <c r="M188"/>
    </row>
    <row r="189" spans="1:13" s="12" customFormat="1" ht="15.75" x14ac:dyDescent="0.25">
      <c r="A189" s="348"/>
      <c r="B189" s="322"/>
      <c r="C189" s="322"/>
      <c r="D189" s="322"/>
      <c r="E189" s="322"/>
      <c r="F189" s="322"/>
      <c r="G189" s="4"/>
      <c r="H189"/>
      <c r="I189"/>
      <c r="J189" s="267"/>
      <c r="K189"/>
      <c r="L189"/>
      <c r="M189"/>
    </row>
    <row r="190" spans="1:13" s="12" customFormat="1" x14ac:dyDescent="0.25">
      <c r="A190" s="322" t="e">
        <f>'Solenoid Signal I.D.''s'!#REF!</f>
        <v>#REF!</v>
      </c>
      <c r="B190" s="322" t="s">
        <v>1253</v>
      </c>
      <c r="C190" s="322" t="s">
        <v>1309</v>
      </c>
      <c r="D190" s="322" t="s">
        <v>1277</v>
      </c>
      <c r="E190" s="322" t="s">
        <v>1277</v>
      </c>
      <c r="F190" s="322" t="s">
        <v>1277</v>
      </c>
      <c r="G190" s="4">
        <v>17</v>
      </c>
      <c r="H190" s="322" t="s">
        <v>1277</v>
      </c>
      <c r="I190" s="322" t="s">
        <v>1277</v>
      </c>
      <c r="J190" s="267" t="s">
        <v>1255</v>
      </c>
      <c r="K190"/>
      <c r="L190"/>
      <c r="M190"/>
    </row>
    <row r="191" spans="1:13" s="12" customFormat="1" x14ac:dyDescent="0.25">
      <c r="A191"/>
      <c r="B191" s="322" t="s">
        <v>1256</v>
      </c>
      <c r="C191" s="322" t="s">
        <v>1261</v>
      </c>
      <c r="D191" s="322" t="s">
        <v>1278</v>
      </c>
      <c r="E191" s="322" t="s">
        <v>1278</v>
      </c>
      <c r="F191" s="322" t="s">
        <v>1278</v>
      </c>
      <c r="G191" s="4">
        <v>18</v>
      </c>
      <c r="H191" s="322" t="s">
        <v>1278</v>
      </c>
      <c r="I191" s="322" t="s">
        <v>1278</v>
      </c>
      <c r="J191" s="267" t="s">
        <v>1258</v>
      </c>
      <c r="K191"/>
      <c r="L191"/>
      <c r="M191"/>
    </row>
    <row r="192" spans="1:13" s="12" customFormat="1" x14ac:dyDescent="0.25">
      <c r="A192"/>
      <c r="B192" s="322" t="s">
        <v>1259</v>
      </c>
      <c r="C192" s="322" t="s">
        <v>1265</v>
      </c>
      <c r="D192" s="322" t="s">
        <v>808</v>
      </c>
      <c r="E192" s="322" t="s">
        <v>808</v>
      </c>
      <c r="F192" s="322" t="s">
        <v>808</v>
      </c>
      <c r="G192" s="4">
        <v>19</v>
      </c>
      <c r="H192" s="322" t="s">
        <v>808</v>
      </c>
      <c r="I192" s="322" t="s">
        <v>808</v>
      </c>
      <c r="J192" s="267" t="s">
        <v>1261</v>
      </c>
      <c r="K192"/>
      <c r="L192"/>
      <c r="M192"/>
    </row>
    <row r="193" spans="1:13" s="12" customFormat="1" x14ac:dyDescent="0.25">
      <c r="A193"/>
      <c r="B193" s="322" t="s">
        <v>1262</v>
      </c>
      <c r="C193" s="322" t="s">
        <v>1266</v>
      </c>
      <c r="D193" s="322" t="s">
        <v>1279</v>
      </c>
      <c r="E193" s="322" t="s">
        <v>1279</v>
      </c>
      <c r="F193" s="322" t="s">
        <v>1279</v>
      </c>
      <c r="G193" s="4">
        <v>20</v>
      </c>
      <c r="H193" s="322" t="s">
        <v>1279</v>
      </c>
      <c r="I193" s="322" t="s">
        <v>1279</v>
      </c>
      <c r="J193" s="267" t="s">
        <v>1261</v>
      </c>
      <c r="K193"/>
      <c r="L193"/>
      <c r="M193"/>
    </row>
    <row r="194" spans="1:13" s="12" customFormat="1" x14ac:dyDescent="0.25">
      <c r="A194" s="322" t="e">
        <f>CONCATENATE(A190,"r")</f>
        <v>#REF!</v>
      </c>
      <c r="B194" s="322" t="s">
        <v>1253</v>
      </c>
      <c r="C194" s="322" t="s">
        <v>1309</v>
      </c>
      <c r="D194" s="322" t="s">
        <v>1281</v>
      </c>
      <c r="E194" s="322" t="s">
        <v>1281</v>
      </c>
      <c r="F194" s="322" t="s">
        <v>1281</v>
      </c>
      <c r="G194" s="4">
        <v>21</v>
      </c>
      <c r="H194" s="322" t="s">
        <v>1281</v>
      </c>
      <c r="I194" s="322" t="s">
        <v>1281</v>
      </c>
      <c r="J194" s="267" t="s">
        <v>1261</v>
      </c>
      <c r="K194"/>
      <c r="L194"/>
      <c r="M194"/>
    </row>
    <row r="195" spans="1:13" s="12" customFormat="1" x14ac:dyDescent="0.25">
      <c r="A195"/>
      <c r="B195" s="322" t="s">
        <v>1256</v>
      </c>
      <c r="C195" s="322" t="s">
        <v>1261</v>
      </c>
      <c r="D195" s="322" t="s">
        <v>1282</v>
      </c>
      <c r="E195" s="322" t="s">
        <v>1282</v>
      </c>
      <c r="F195" s="322" t="s">
        <v>1282</v>
      </c>
      <c r="G195" s="4">
        <v>22</v>
      </c>
      <c r="H195" s="322" t="s">
        <v>1282</v>
      </c>
      <c r="I195" s="322" t="s">
        <v>1282</v>
      </c>
      <c r="J195" s="267" t="s">
        <v>1261</v>
      </c>
      <c r="K195"/>
      <c r="L195"/>
      <c r="M195"/>
    </row>
    <row r="196" spans="1:13" s="12" customFormat="1" x14ac:dyDescent="0.25">
      <c r="A196"/>
      <c r="B196" s="322" t="s">
        <v>1259</v>
      </c>
      <c r="C196" s="322" t="s">
        <v>1265</v>
      </c>
      <c r="D196" s="322" t="s">
        <v>1283</v>
      </c>
      <c r="E196" s="322" t="s">
        <v>1283</v>
      </c>
      <c r="F196" s="322" t="s">
        <v>1283</v>
      </c>
      <c r="G196" s="4">
        <v>23</v>
      </c>
      <c r="H196" s="322" t="s">
        <v>1283</v>
      </c>
      <c r="I196" s="322" t="s">
        <v>1283</v>
      </c>
      <c r="J196" s="267" t="s">
        <v>1265</v>
      </c>
      <c r="K196"/>
      <c r="L196"/>
      <c r="M196"/>
    </row>
    <row r="197" spans="1:13" s="12" customFormat="1" x14ac:dyDescent="0.25">
      <c r="A197"/>
      <c r="B197" s="322" t="s">
        <v>1262</v>
      </c>
      <c r="C197" s="322" t="s">
        <v>1266</v>
      </c>
      <c r="D197" s="322" t="s">
        <v>923</v>
      </c>
      <c r="E197" s="322" t="s">
        <v>923</v>
      </c>
      <c r="F197" s="322" t="s">
        <v>923</v>
      </c>
      <c r="G197" s="4">
        <v>24</v>
      </c>
      <c r="H197" s="322" t="s">
        <v>923</v>
      </c>
      <c r="I197" s="322" t="s">
        <v>923</v>
      </c>
      <c r="J197" s="267" t="s">
        <v>1266</v>
      </c>
      <c r="K197"/>
      <c r="L197"/>
      <c r="M197"/>
    </row>
    <row r="198" spans="1:13" s="12" customFormat="1" x14ac:dyDescent="0.25">
      <c r="A198"/>
      <c r="B198" s="322"/>
      <c r="C198" s="322"/>
      <c r="D198" s="322" t="s">
        <v>929</v>
      </c>
      <c r="E198" s="322" t="s">
        <v>929</v>
      </c>
      <c r="F198" s="322" t="s">
        <v>929</v>
      </c>
      <c r="G198" s="4">
        <v>25</v>
      </c>
      <c r="H198" s="322" t="s">
        <v>929</v>
      </c>
      <c r="I198" s="322" t="s">
        <v>929</v>
      </c>
      <c r="J198"/>
      <c r="K198"/>
      <c r="L198"/>
      <c r="M198"/>
    </row>
    <row r="199" spans="1:13" s="12" customFormat="1" x14ac:dyDescent="0.25">
      <c r="A199"/>
      <c r="B199" s="322"/>
      <c r="C199" s="322"/>
      <c r="D199" s="322" t="s">
        <v>935</v>
      </c>
      <c r="E199" s="322" t="s">
        <v>935</v>
      </c>
      <c r="F199" s="322" t="s">
        <v>935</v>
      </c>
      <c r="G199" s="4">
        <v>26</v>
      </c>
      <c r="H199" s="322" t="s">
        <v>935</v>
      </c>
      <c r="I199" s="322" t="s">
        <v>935</v>
      </c>
      <c r="J199"/>
      <c r="K199"/>
      <c r="L199"/>
      <c r="M199"/>
    </row>
    <row r="200" spans="1:13" s="12" customFormat="1" x14ac:dyDescent="0.25">
      <c r="A200"/>
      <c r="B200" s="322"/>
      <c r="C200" s="322"/>
      <c r="D200" s="322" t="s">
        <v>941</v>
      </c>
      <c r="E200" s="322" t="s">
        <v>941</v>
      </c>
      <c r="F200" s="322" t="s">
        <v>941</v>
      </c>
      <c r="G200" s="4">
        <v>27</v>
      </c>
      <c r="H200" s="322" t="s">
        <v>941</v>
      </c>
      <c r="I200" s="322" t="s">
        <v>941</v>
      </c>
      <c r="J200"/>
      <c r="K200"/>
      <c r="L200"/>
      <c r="M200"/>
    </row>
    <row r="201" spans="1:13" s="12" customFormat="1" x14ac:dyDescent="0.25">
      <c r="A201"/>
      <c r="B201" s="322"/>
      <c r="C201" s="322"/>
      <c r="D201" s="322" t="s">
        <v>947</v>
      </c>
      <c r="E201" s="322" t="s">
        <v>947</v>
      </c>
      <c r="F201" s="322" t="s">
        <v>947</v>
      </c>
      <c r="G201" s="4">
        <v>28</v>
      </c>
      <c r="H201" s="322" t="s">
        <v>947</v>
      </c>
      <c r="I201" s="322" t="s">
        <v>947</v>
      </c>
      <c r="J201"/>
      <c r="K201"/>
      <c r="L201"/>
      <c r="M201"/>
    </row>
    <row r="202" spans="1:13" s="12" customFormat="1" x14ac:dyDescent="0.25">
      <c r="A202"/>
      <c r="B202" s="322"/>
      <c r="C202" s="322"/>
      <c r="D202" s="322" t="s">
        <v>953</v>
      </c>
      <c r="E202" s="322" t="s">
        <v>953</v>
      </c>
      <c r="F202" s="322" t="s">
        <v>953</v>
      </c>
      <c r="G202" s="4">
        <v>29</v>
      </c>
      <c r="H202" s="322" t="s">
        <v>953</v>
      </c>
      <c r="I202" s="322" t="s">
        <v>953</v>
      </c>
      <c r="J202"/>
      <c r="K202"/>
      <c r="L202"/>
      <c r="M202"/>
    </row>
    <row r="203" spans="1:13" s="12" customFormat="1" x14ac:dyDescent="0.25">
      <c r="A203"/>
      <c r="B203" s="322"/>
      <c r="C203" s="322"/>
      <c r="D203" s="322" t="s">
        <v>1284</v>
      </c>
      <c r="E203" s="322" t="s">
        <v>1284</v>
      </c>
      <c r="F203" s="322" t="s">
        <v>1284</v>
      </c>
      <c r="G203" s="4">
        <v>30</v>
      </c>
      <c r="H203" s="322" t="s">
        <v>1284</v>
      </c>
      <c r="I203" s="322" t="s">
        <v>1284</v>
      </c>
      <c r="J203"/>
      <c r="K203"/>
      <c r="L203"/>
      <c r="M203"/>
    </row>
    <row r="204" spans="1:13" s="12" customFormat="1" x14ac:dyDescent="0.25">
      <c r="A204" s="354" t="s">
        <v>1285</v>
      </c>
      <c r="B204" s="322" t="s">
        <v>260</v>
      </c>
      <c r="C204" s="322" t="s">
        <v>1286</v>
      </c>
      <c r="D204" s="322" t="s">
        <v>1287</v>
      </c>
      <c r="E204" s="322" t="str">
        <f>$D204</f>
        <v>&lt;h&gt;</v>
      </c>
      <c r="F204" s="322" t="str">
        <f>$D204</f>
        <v>&lt;h&gt;</v>
      </c>
      <c r="G204" s="4">
        <v>31</v>
      </c>
      <c r="H204" s="322" t="str">
        <f>$D204</f>
        <v>&lt;h&gt;</v>
      </c>
      <c r="I204" s="322" t="str">
        <f>$D204</f>
        <v>&lt;h&gt;</v>
      </c>
      <c r="J204" s="267" t="s">
        <v>1266</v>
      </c>
      <c r="K204"/>
      <c r="L204"/>
      <c r="M204"/>
    </row>
    <row r="205" spans="1:13" s="12" customFormat="1" x14ac:dyDescent="0.25">
      <c r="A205" s="354" t="s">
        <v>1285</v>
      </c>
      <c r="B205" s="322" t="s">
        <v>260</v>
      </c>
      <c r="C205" s="322" t="s">
        <v>1286</v>
      </c>
      <c r="D205" s="322" t="s">
        <v>1288</v>
      </c>
      <c r="E205" s="322" t="s">
        <v>1288</v>
      </c>
      <c r="F205" s="322" t="s">
        <v>1288</v>
      </c>
      <c r="G205" s="4">
        <v>32</v>
      </c>
      <c r="H205" s="322" t="str">
        <f>$D205</f>
        <v>&lt;j&gt;</v>
      </c>
      <c r="I205" s="322" t="str">
        <f>$D205</f>
        <v>&lt;j&gt;</v>
      </c>
      <c r="J205" s="267" t="s">
        <v>1261</v>
      </c>
      <c r="K205"/>
      <c r="L205"/>
      <c r="M205"/>
    </row>
    <row r="206" spans="1:13" s="12" customFormat="1" x14ac:dyDescent="0.25">
      <c r="A206"/>
      <c r="B206" s="322"/>
      <c r="C206" s="322"/>
      <c r="D206" s="322"/>
      <c r="E206" s="322"/>
      <c r="F206" s="322"/>
      <c r="G206" s="4"/>
      <c r="H206"/>
      <c r="I206"/>
      <c r="J206" s="267"/>
      <c r="K206"/>
      <c r="L206"/>
      <c r="M206"/>
    </row>
    <row r="207" spans="1:13" s="12" customFormat="1" x14ac:dyDescent="0.25">
      <c r="A207"/>
      <c r="B207" s="322"/>
      <c r="C207" s="322"/>
      <c r="D207" s="322"/>
      <c r="E207" s="322"/>
      <c r="F207" s="322"/>
      <c r="G207" s="4"/>
      <c r="H207"/>
      <c r="I207"/>
      <c r="J207" s="267"/>
      <c r="K207"/>
      <c r="L207"/>
      <c r="M207"/>
    </row>
    <row r="208" spans="1:13" s="12" customFormat="1" x14ac:dyDescent="0.25">
      <c r="A208"/>
      <c r="B208" s="322"/>
      <c r="C208" s="322"/>
      <c r="D208" s="322"/>
      <c r="E208" s="322"/>
      <c r="F208" s="322"/>
      <c r="G208" s="4"/>
      <c r="H208"/>
      <c r="I208"/>
      <c r="J208" s="267"/>
      <c r="K208"/>
      <c r="L208"/>
      <c r="M208"/>
    </row>
    <row r="209" spans="1:13" s="12" customFormat="1" x14ac:dyDescent="0.25">
      <c r="A209"/>
      <c r="B209" s="322"/>
      <c r="C209" s="322"/>
      <c r="D209" s="322"/>
      <c r="E209" s="322"/>
      <c r="F209" s="322"/>
      <c r="G209" s="4"/>
      <c r="H209"/>
      <c r="I209"/>
      <c r="J209" s="267"/>
      <c r="K209"/>
      <c r="L209"/>
      <c r="M209"/>
    </row>
    <row r="210" spans="1:13" s="12" customFormat="1" x14ac:dyDescent="0.25">
      <c r="A210"/>
      <c r="B210" s="322"/>
      <c r="C210" s="322"/>
      <c r="D210" s="322"/>
      <c r="E210" s="322"/>
      <c r="F210" s="322"/>
      <c r="G210" s="4"/>
      <c r="H210"/>
      <c r="I210"/>
      <c r="J210" s="267"/>
      <c r="K210"/>
      <c r="L210"/>
      <c r="M210"/>
    </row>
    <row r="211" spans="1:13" s="12" customFormat="1" x14ac:dyDescent="0.25">
      <c r="A211"/>
      <c r="B211" s="322"/>
      <c r="C211" s="322"/>
      <c r="D211" s="322"/>
      <c r="E211" s="322"/>
      <c r="F211" s="322"/>
      <c r="G211" s="4"/>
      <c r="H211"/>
      <c r="I211"/>
      <c r="J211" s="267"/>
      <c r="K211"/>
      <c r="L211"/>
      <c r="M211"/>
    </row>
    <row r="212" spans="1:13" s="12" customFormat="1" x14ac:dyDescent="0.25">
      <c r="A212"/>
      <c r="B212" s="322"/>
      <c r="C212" s="322"/>
      <c r="D212" s="322"/>
      <c r="E212" s="322"/>
      <c r="F212" s="322"/>
      <c r="G212" s="4"/>
      <c r="H212"/>
      <c r="I212"/>
      <c r="J212" s="267"/>
      <c r="K212"/>
      <c r="L212"/>
      <c r="M212"/>
    </row>
    <row r="213" spans="1:13" s="12" customFormat="1" x14ac:dyDescent="0.25">
      <c r="A213"/>
      <c r="B213" s="322"/>
      <c r="C213" s="322"/>
      <c r="D213" s="322"/>
      <c r="E213" s="322"/>
      <c r="F213" s="322"/>
      <c r="G213" s="4"/>
      <c r="H213"/>
      <c r="I213"/>
      <c r="J213" s="267"/>
      <c r="K213"/>
      <c r="L213"/>
      <c r="M213"/>
    </row>
    <row r="214" spans="1:13" s="12" customFormat="1" x14ac:dyDescent="0.25">
      <c r="A214"/>
      <c r="B214" s="322"/>
      <c r="C214" s="322"/>
      <c r="D214" s="322"/>
      <c r="E214" s="322"/>
      <c r="F214" s="322"/>
      <c r="G214" s="4"/>
      <c r="H214"/>
      <c r="I214"/>
      <c r="J214" s="267"/>
      <c r="K214"/>
      <c r="L214"/>
      <c r="M214"/>
    </row>
    <row r="215" spans="1:13" s="12" customFormat="1" ht="15.75" x14ac:dyDescent="0.25">
      <c r="A215"/>
      <c r="B215"/>
      <c r="C215"/>
      <c r="D215" s="322"/>
      <c r="E215" s="322"/>
      <c r="F215" s="322"/>
      <c r="G215" s="348"/>
      <c r="H215"/>
      <c r="I215"/>
      <c r="J215"/>
      <c r="K215"/>
      <c r="L215"/>
      <c r="M215"/>
    </row>
    <row r="216" spans="1:13" s="12" customFormat="1" ht="21" x14ac:dyDescent="0.35">
      <c r="A216"/>
      <c r="B216" s="147" t="s">
        <v>1317</v>
      </c>
      <c r="C216" s="147"/>
      <c r="D216" s="358"/>
      <c r="E216" s="358"/>
      <c r="F216"/>
      <c r="G216"/>
      <c r="H216" s="348" t="s">
        <v>1302</v>
      </c>
      <c r="I216" s="348" t="s">
        <v>1223</v>
      </c>
      <c r="J216" s="350"/>
      <c r="K216"/>
      <c r="L216"/>
      <c r="M216"/>
    </row>
    <row r="217" spans="1:13" s="12" customFormat="1" ht="21" x14ac:dyDescent="0.35">
      <c r="A217"/>
      <c r="B217" s="147" t="s">
        <v>1318</v>
      </c>
      <c r="C217"/>
      <c r="D217"/>
      <c r="E217"/>
      <c r="F217"/>
      <c r="G217"/>
      <c r="H217"/>
      <c r="I217"/>
      <c r="J217"/>
      <c r="K217"/>
      <c r="L217"/>
      <c r="M217"/>
    </row>
    <row r="218" spans="1:13" s="12" customFormat="1" ht="18.75" x14ac:dyDescent="0.3">
      <c r="A218"/>
      <c r="B218" s="359" t="str">
        <f>B4</f>
        <v>THESE WIRES TO BE THERMALLY STATIONED PER 75910-0014</v>
      </c>
      <c r="C218" s="322"/>
      <c r="D218" s="322"/>
      <c r="E218" s="322"/>
      <c r="F218" s="322"/>
      <c r="G218" s="355"/>
      <c r="H218"/>
      <c r="I218"/>
      <c r="J218"/>
      <c r="K218"/>
      <c r="L218"/>
      <c r="M218"/>
    </row>
    <row r="219" spans="1:13" s="12" customFormat="1" x14ac:dyDescent="0.25">
      <c r="A219"/>
      <c r="B219" s="322"/>
      <c r="C219" s="322"/>
      <c r="D219" s="350" t="s">
        <v>1226</v>
      </c>
      <c r="E219" s="350" t="s">
        <v>1226</v>
      </c>
      <c r="F219" s="350" t="s">
        <v>1226</v>
      </c>
      <c r="G219" s="350"/>
      <c r="H219" s="350" t="s">
        <v>1227</v>
      </c>
      <c r="I219" s="350" t="s">
        <v>1227</v>
      </c>
      <c r="J219"/>
      <c r="K219"/>
      <c r="L219"/>
      <c r="M219"/>
    </row>
    <row r="220" spans="1:13" s="12" customFormat="1" ht="15.75" x14ac:dyDescent="0.25">
      <c r="A220" s="348" t="s">
        <v>1223</v>
      </c>
      <c r="B220" s="322"/>
      <c r="C220" s="322"/>
      <c r="D220" s="350" t="s">
        <v>245</v>
      </c>
      <c r="E220" s="350" t="s">
        <v>557</v>
      </c>
      <c r="F220" s="350" t="s">
        <v>1228</v>
      </c>
      <c r="G220" s="350"/>
      <c r="H220" s="350" t="s">
        <v>1229</v>
      </c>
      <c r="I220" s="350" t="s">
        <v>1230</v>
      </c>
      <c r="J220" s="350" t="s">
        <v>1231</v>
      </c>
      <c r="K220"/>
      <c r="L220"/>
      <c r="M220"/>
    </row>
    <row r="221" spans="1:13" s="12" customFormat="1" ht="15.75" x14ac:dyDescent="0.25">
      <c r="A221" s="348" t="s">
        <v>1302</v>
      </c>
      <c r="B221" s="322"/>
      <c r="C221" s="322" t="s">
        <v>1233</v>
      </c>
      <c r="D221" s="350" t="s">
        <v>1319</v>
      </c>
      <c r="E221" s="350" t="s">
        <v>1320</v>
      </c>
      <c r="F221" s="350" t="s">
        <v>1321</v>
      </c>
      <c r="G221" s="350"/>
      <c r="H221" s="350" t="s">
        <v>1322</v>
      </c>
      <c r="I221" s="350" t="s">
        <v>1323</v>
      </c>
      <c r="J221" s="350" t="s">
        <v>1239</v>
      </c>
      <c r="K221"/>
      <c r="L221"/>
      <c r="M221"/>
    </row>
    <row r="222" spans="1:13" s="12" customFormat="1" ht="18.75" x14ac:dyDescent="0.3">
      <c r="A222"/>
      <c r="B222" s="322"/>
      <c r="C222" s="351" t="s">
        <v>1240</v>
      </c>
      <c r="D222" s="4" t="s">
        <v>1324</v>
      </c>
      <c r="E222" s="4" t="s">
        <v>1325</v>
      </c>
      <c r="F222" s="352" t="s">
        <v>1326</v>
      </c>
      <c r="G222" s="356" t="s">
        <v>1298</v>
      </c>
      <c r="H222" s="352" t="s">
        <v>1299</v>
      </c>
      <c r="I222" s="352" t="s">
        <v>1300</v>
      </c>
      <c r="J222" s="350" t="s">
        <v>1246</v>
      </c>
      <c r="K222"/>
      <c r="L222"/>
      <c r="M222"/>
    </row>
    <row r="223" spans="1:13" ht="15.75" x14ac:dyDescent="0.25">
      <c r="A223" s="348" t="s">
        <v>1247</v>
      </c>
      <c r="B223" s="348" t="s">
        <v>1248</v>
      </c>
      <c r="C223" s="348" t="s">
        <v>1249</v>
      </c>
      <c r="D223" s="348" t="s">
        <v>1250</v>
      </c>
      <c r="E223" s="348" t="s">
        <v>1251</v>
      </c>
      <c r="F223" s="348" t="s">
        <v>1250</v>
      </c>
      <c r="G223" s="348" t="s">
        <v>1252</v>
      </c>
      <c r="H223" s="348" t="s">
        <v>1251</v>
      </c>
      <c r="I223" s="348" t="s">
        <v>1250</v>
      </c>
      <c r="J223" s="348" t="s">
        <v>1249</v>
      </c>
      <c r="K223"/>
      <c r="L223"/>
      <c r="M223"/>
    </row>
    <row r="224" spans="1:13" x14ac:dyDescent="0.25">
      <c r="A224" s="322" t="e">
        <f>'Solenoid Signal I.D.''s'!#REF!</f>
        <v>#REF!</v>
      </c>
      <c r="B224" s="322" t="s">
        <v>1253</v>
      </c>
      <c r="C224" s="322" t="s">
        <v>1309</v>
      </c>
      <c r="D224" s="322" t="s">
        <v>839</v>
      </c>
      <c r="E224" s="322" t="s">
        <v>839</v>
      </c>
      <c r="F224" s="322" t="s">
        <v>839</v>
      </c>
      <c r="G224" s="4">
        <v>1</v>
      </c>
      <c r="H224" s="322" t="s">
        <v>839</v>
      </c>
      <c r="I224" s="322" t="s">
        <v>839</v>
      </c>
      <c r="J224" s="267" t="s">
        <v>1255</v>
      </c>
      <c r="K224"/>
      <c r="L224"/>
      <c r="M224"/>
    </row>
    <row r="225" spans="1:13" x14ac:dyDescent="0.25">
      <c r="A225"/>
      <c r="B225" s="322" t="s">
        <v>1256</v>
      </c>
      <c r="C225" s="322" t="s">
        <v>1261</v>
      </c>
      <c r="D225" s="322" t="s">
        <v>847</v>
      </c>
      <c r="E225" s="322" t="s">
        <v>847</v>
      </c>
      <c r="F225" s="322" t="s">
        <v>847</v>
      </c>
      <c r="G225" s="4">
        <v>2</v>
      </c>
      <c r="H225" s="322" t="s">
        <v>847</v>
      </c>
      <c r="I225" s="322" t="s">
        <v>847</v>
      </c>
      <c r="J225" s="267" t="s">
        <v>1258</v>
      </c>
      <c r="K225"/>
      <c r="L225"/>
      <c r="M225"/>
    </row>
    <row r="226" spans="1:13" x14ac:dyDescent="0.25">
      <c r="A226"/>
      <c r="B226" s="322" t="s">
        <v>1259</v>
      </c>
      <c r="C226" s="322" t="s">
        <v>1265</v>
      </c>
      <c r="D226" s="322" t="s">
        <v>1164</v>
      </c>
      <c r="E226" s="322" t="s">
        <v>1164</v>
      </c>
      <c r="F226" s="322" t="s">
        <v>1164</v>
      </c>
      <c r="G226" s="4">
        <v>3</v>
      </c>
      <c r="H226" s="322" t="s">
        <v>1164</v>
      </c>
      <c r="I226" s="322" t="s">
        <v>1164</v>
      </c>
      <c r="J226" s="267" t="s">
        <v>1261</v>
      </c>
      <c r="K226"/>
      <c r="L226"/>
      <c r="M226"/>
    </row>
    <row r="227" spans="1:13" x14ac:dyDescent="0.25">
      <c r="A227"/>
      <c r="B227" s="322" t="s">
        <v>1262</v>
      </c>
      <c r="C227" s="322" t="s">
        <v>1266</v>
      </c>
      <c r="D227" s="322" t="s">
        <v>1169</v>
      </c>
      <c r="E227" s="322" t="s">
        <v>1169</v>
      </c>
      <c r="F227" s="322" t="s">
        <v>1169</v>
      </c>
      <c r="G227" s="4">
        <v>4</v>
      </c>
      <c r="H227" s="322" t="s">
        <v>1169</v>
      </c>
      <c r="I227" s="322" t="s">
        <v>1169</v>
      </c>
      <c r="J227" s="267" t="s">
        <v>1261</v>
      </c>
      <c r="K227" s="350"/>
      <c r="L227"/>
      <c r="M227"/>
    </row>
    <row r="228" spans="1:13" x14ac:dyDescent="0.25">
      <c r="A228" s="322" t="e">
        <f>CONCATENATE(A224,"r")</f>
        <v>#REF!</v>
      </c>
      <c r="B228" s="322" t="s">
        <v>1253</v>
      </c>
      <c r="C228" s="322" t="s">
        <v>1309</v>
      </c>
      <c r="D228" s="322" t="s">
        <v>1171</v>
      </c>
      <c r="E228" s="322" t="s">
        <v>1171</v>
      </c>
      <c r="F228" s="322" t="s">
        <v>1171</v>
      </c>
      <c r="G228" s="4">
        <v>5</v>
      </c>
      <c r="H228" s="322" t="s">
        <v>1171</v>
      </c>
      <c r="I228" s="322" t="s">
        <v>1171</v>
      </c>
      <c r="J228" s="267" t="s">
        <v>1261</v>
      </c>
      <c r="K228" s="350"/>
      <c r="L228"/>
      <c r="M228"/>
    </row>
    <row r="229" spans="1:13" x14ac:dyDescent="0.25">
      <c r="A229"/>
      <c r="B229" s="322" t="s">
        <v>1256</v>
      </c>
      <c r="C229" s="322" t="s">
        <v>1261</v>
      </c>
      <c r="D229" s="322" t="s">
        <v>1173</v>
      </c>
      <c r="E229" s="322" t="s">
        <v>1173</v>
      </c>
      <c r="F229" s="322" t="s">
        <v>1173</v>
      </c>
      <c r="G229" s="4">
        <v>6</v>
      </c>
      <c r="H229" s="322" t="s">
        <v>1173</v>
      </c>
      <c r="I229" s="322" t="s">
        <v>1173</v>
      </c>
      <c r="J229" s="267" t="s">
        <v>1261</v>
      </c>
      <c r="K229" s="350"/>
      <c r="L229"/>
      <c r="M229"/>
    </row>
    <row r="230" spans="1:13" x14ac:dyDescent="0.25">
      <c r="A230"/>
      <c r="B230" s="322" t="s">
        <v>1259</v>
      </c>
      <c r="C230" s="322" t="s">
        <v>1265</v>
      </c>
      <c r="D230" s="322" t="s">
        <v>817</v>
      </c>
      <c r="E230" s="322" t="s">
        <v>817</v>
      </c>
      <c r="F230" s="322" t="s">
        <v>817</v>
      </c>
      <c r="G230" s="4">
        <v>7</v>
      </c>
      <c r="H230" s="322" t="s">
        <v>817</v>
      </c>
      <c r="I230" s="322" t="s">
        <v>817</v>
      </c>
      <c r="J230" s="267" t="s">
        <v>1265</v>
      </c>
      <c r="K230" s="4"/>
      <c r="L230"/>
      <c r="M230"/>
    </row>
    <row r="231" spans="1:13" ht="15.75" x14ac:dyDescent="0.25">
      <c r="A231"/>
      <c r="B231" s="322" t="s">
        <v>1262</v>
      </c>
      <c r="C231" s="322" t="s">
        <v>1266</v>
      </c>
      <c r="D231" s="322" t="s">
        <v>1175</v>
      </c>
      <c r="E231" s="322" t="s">
        <v>1175</v>
      </c>
      <c r="F231" s="322" t="s">
        <v>1175</v>
      </c>
      <c r="G231" s="4">
        <v>8</v>
      </c>
      <c r="H231" s="322" t="s">
        <v>1175</v>
      </c>
      <c r="I231" s="322" t="s">
        <v>1175</v>
      </c>
      <c r="J231" s="267" t="s">
        <v>1266</v>
      </c>
      <c r="K231" s="348"/>
      <c r="L231"/>
      <c r="M231"/>
    </row>
    <row r="232" spans="1:13" x14ac:dyDescent="0.25">
      <c r="A232"/>
      <c r="B232" s="322"/>
      <c r="C232" s="322"/>
      <c r="D232" s="322"/>
      <c r="E232" s="322"/>
      <c r="F232" s="322"/>
      <c r="G232" s="4"/>
      <c r="H232"/>
      <c r="I232"/>
      <c r="J232" s="267"/>
      <c r="K232" s="322"/>
      <c r="L232"/>
      <c r="M232"/>
    </row>
    <row r="233" spans="1:13" x14ac:dyDescent="0.25">
      <c r="A233" s="322" t="e">
        <f>'Solenoid Signal I.D.''s'!#REF!</f>
        <v>#REF!</v>
      </c>
      <c r="B233" s="322" t="s">
        <v>1253</v>
      </c>
      <c r="C233" s="322" t="s">
        <v>1309</v>
      </c>
      <c r="D233" s="322" t="s">
        <v>1268</v>
      </c>
      <c r="E233" s="322" t="s">
        <v>1268</v>
      </c>
      <c r="F233" s="322" t="s">
        <v>1268</v>
      </c>
      <c r="G233" s="4">
        <v>9</v>
      </c>
      <c r="H233" s="322" t="s">
        <v>1268</v>
      </c>
      <c r="I233" s="322" t="s">
        <v>1268</v>
      </c>
      <c r="J233" s="267" t="s">
        <v>1255</v>
      </c>
      <c r="K233" s="322"/>
      <c r="L233"/>
      <c r="M233"/>
    </row>
    <row r="234" spans="1:13" x14ac:dyDescent="0.25">
      <c r="A234"/>
      <c r="B234" s="322" t="s">
        <v>1256</v>
      </c>
      <c r="C234" s="322" t="s">
        <v>1261</v>
      </c>
      <c r="D234" s="322" t="s">
        <v>805</v>
      </c>
      <c r="E234" s="322" t="s">
        <v>805</v>
      </c>
      <c r="F234" s="322" t="s">
        <v>805</v>
      </c>
      <c r="G234" s="4">
        <v>10</v>
      </c>
      <c r="H234" s="322" t="s">
        <v>805</v>
      </c>
      <c r="I234" s="322" t="s">
        <v>805</v>
      </c>
      <c r="J234" s="267" t="s">
        <v>1258</v>
      </c>
      <c r="K234" s="322"/>
      <c r="L234"/>
      <c r="M234"/>
    </row>
    <row r="235" spans="1:13" x14ac:dyDescent="0.25">
      <c r="A235"/>
      <c r="B235" s="322" t="s">
        <v>1259</v>
      </c>
      <c r="C235" s="322" t="s">
        <v>1265</v>
      </c>
      <c r="D235" s="322" t="s">
        <v>1269</v>
      </c>
      <c r="E235" s="322" t="s">
        <v>1269</v>
      </c>
      <c r="F235" s="322" t="s">
        <v>1269</v>
      </c>
      <c r="G235" s="4">
        <v>11</v>
      </c>
      <c r="H235" s="322" t="s">
        <v>1269</v>
      </c>
      <c r="I235" s="322" t="s">
        <v>1269</v>
      </c>
      <c r="J235" s="267" t="s">
        <v>1261</v>
      </c>
      <c r="K235" s="322"/>
      <c r="L235"/>
      <c r="M235"/>
    </row>
    <row r="236" spans="1:13" x14ac:dyDescent="0.25">
      <c r="A236"/>
      <c r="B236" s="322" t="s">
        <v>1262</v>
      </c>
      <c r="C236" s="322" t="s">
        <v>1266</v>
      </c>
      <c r="D236" s="322" t="s">
        <v>1270</v>
      </c>
      <c r="E236" s="322" t="s">
        <v>1270</v>
      </c>
      <c r="F236" s="322" t="s">
        <v>1270</v>
      </c>
      <c r="G236" s="4">
        <v>12</v>
      </c>
      <c r="H236" s="322" t="s">
        <v>1270</v>
      </c>
      <c r="I236" s="322" t="s">
        <v>1270</v>
      </c>
      <c r="J236" s="267" t="s">
        <v>1261</v>
      </c>
      <c r="K236" s="322"/>
      <c r="L236"/>
      <c r="M236"/>
    </row>
    <row r="237" spans="1:13" x14ac:dyDescent="0.25">
      <c r="A237" s="322" t="e">
        <f>CONCATENATE(A233,"r")</f>
        <v>#REF!</v>
      </c>
      <c r="B237" s="322" t="s">
        <v>1253</v>
      </c>
      <c r="C237" s="322" t="s">
        <v>1309</v>
      </c>
      <c r="D237" s="322" t="s">
        <v>1272</v>
      </c>
      <c r="E237" s="322" t="s">
        <v>1272</v>
      </c>
      <c r="F237" s="322" t="s">
        <v>1272</v>
      </c>
      <c r="G237" s="4">
        <v>13</v>
      </c>
      <c r="H237" s="322" t="s">
        <v>1272</v>
      </c>
      <c r="I237" s="322" t="s">
        <v>1272</v>
      </c>
      <c r="J237" s="267" t="s">
        <v>1261</v>
      </c>
      <c r="K237" s="322"/>
      <c r="L237"/>
      <c r="M237"/>
    </row>
    <row r="238" spans="1:13" x14ac:dyDescent="0.25">
      <c r="A238"/>
      <c r="B238" s="322" t="s">
        <v>1256</v>
      </c>
      <c r="C238" s="322" t="s">
        <v>1261</v>
      </c>
      <c r="D238" s="322" t="s">
        <v>1273</v>
      </c>
      <c r="E238" s="322" t="s">
        <v>1273</v>
      </c>
      <c r="F238" s="322" t="s">
        <v>1273</v>
      </c>
      <c r="G238" s="4">
        <v>14</v>
      </c>
      <c r="H238" s="322" t="s">
        <v>1273</v>
      </c>
      <c r="I238" s="322" t="s">
        <v>1273</v>
      </c>
      <c r="J238" s="267" t="s">
        <v>1261</v>
      </c>
      <c r="K238" s="322"/>
      <c r="L238"/>
      <c r="M238"/>
    </row>
    <row r="239" spans="1:13" ht="15.75" x14ac:dyDescent="0.25">
      <c r="A239" s="348"/>
      <c r="B239" s="322" t="s">
        <v>1259</v>
      </c>
      <c r="C239" s="322" t="s">
        <v>1265</v>
      </c>
      <c r="D239" s="322" t="s">
        <v>1274</v>
      </c>
      <c r="E239" s="322" t="s">
        <v>1274</v>
      </c>
      <c r="F239" s="322" t="s">
        <v>1274</v>
      </c>
      <c r="G239" s="4">
        <v>15</v>
      </c>
      <c r="H239" s="322" t="s">
        <v>1274</v>
      </c>
      <c r="I239" s="322" t="s">
        <v>1274</v>
      </c>
      <c r="J239" s="267" t="s">
        <v>1265</v>
      </c>
      <c r="K239" s="322"/>
      <c r="L239"/>
      <c r="M239"/>
    </row>
    <row r="240" spans="1:13" ht="15.75" x14ac:dyDescent="0.25">
      <c r="A240" s="348"/>
      <c r="B240" s="322" t="s">
        <v>1262</v>
      </c>
      <c r="C240" s="322" t="s">
        <v>1266</v>
      </c>
      <c r="D240" s="322" t="s">
        <v>1275</v>
      </c>
      <c r="E240" s="322" t="s">
        <v>1275</v>
      </c>
      <c r="F240" s="322" t="s">
        <v>1275</v>
      </c>
      <c r="G240" s="4">
        <v>16</v>
      </c>
      <c r="H240" s="322" t="s">
        <v>1275</v>
      </c>
      <c r="I240" s="322" t="s">
        <v>1275</v>
      </c>
      <c r="J240" s="267" t="s">
        <v>1266</v>
      </c>
      <c r="K240" s="322"/>
      <c r="L240"/>
      <c r="M240"/>
    </row>
    <row r="241" spans="1:13" ht="15.75" x14ac:dyDescent="0.25">
      <c r="A241" s="348"/>
      <c r="B241" s="322"/>
      <c r="C241" s="322"/>
      <c r="D241" s="322"/>
      <c r="E241" s="322"/>
      <c r="F241" s="322"/>
      <c r="G241" s="4"/>
      <c r="H241"/>
      <c r="I241"/>
      <c r="J241" s="267"/>
      <c r="K241" s="322"/>
      <c r="L241"/>
      <c r="M241"/>
    </row>
    <row r="242" spans="1:13" x14ac:dyDescent="0.25">
      <c r="A242" s="322" t="str">
        <f>IF('Solenoid Signal I.D.''s'!B105 = 0, "", 'Solenoid Signal I.D.''s'!B105)</f>
        <v/>
      </c>
      <c r="B242" s="322"/>
      <c r="C242" s="322"/>
      <c r="D242" s="322" t="s">
        <v>1277</v>
      </c>
      <c r="E242" s="322" t="str">
        <f t="shared" ref="E242:F244" si="0">$D242</f>
        <v>T</v>
      </c>
      <c r="F242" s="322" t="str">
        <f t="shared" si="0"/>
        <v>T</v>
      </c>
      <c r="G242" s="4">
        <v>17</v>
      </c>
      <c r="H242" s="322" t="str">
        <f t="shared" ref="H242:I244" si="1">$D242</f>
        <v>T</v>
      </c>
      <c r="I242" s="322" t="str">
        <f t="shared" si="1"/>
        <v>T</v>
      </c>
      <c r="J242" s="267"/>
      <c r="K242" s="322"/>
      <c r="L242"/>
      <c r="M242"/>
    </row>
    <row r="243" spans="1:13" x14ac:dyDescent="0.25">
      <c r="A243" s="354" t="s">
        <v>1285</v>
      </c>
      <c r="B243" s="322" t="s">
        <v>260</v>
      </c>
      <c r="C243" s="322" t="s">
        <v>1286</v>
      </c>
      <c r="D243" s="322" t="s">
        <v>1327</v>
      </c>
      <c r="E243" s="322" t="str">
        <f t="shared" si="0"/>
        <v>&lt;U&gt;</v>
      </c>
      <c r="F243" s="322" t="str">
        <f t="shared" si="0"/>
        <v>&lt;U&gt;</v>
      </c>
      <c r="G243" s="4">
        <v>18</v>
      </c>
      <c r="H243" s="322" t="str">
        <f t="shared" si="1"/>
        <v>&lt;U&gt;</v>
      </c>
      <c r="I243" s="322" t="str">
        <f t="shared" si="1"/>
        <v>&lt;U&gt;</v>
      </c>
      <c r="J243" s="267" t="s">
        <v>1266</v>
      </c>
      <c r="K243" s="322"/>
      <c r="L243"/>
      <c r="M243"/>
    </row>
    <row r="244" spans="1:13" x14ac:dyDescent="0.25">
      <c r="A244" s="354" t="s">
        <v>1285</v>
      </c>
      <c r="B244" s="322" t="s">
        <v>260</v>
      </c>
      <c r="C244" s="322" t="s">
        <v>1286</v>
      </c>
      <c r="D244" s="322" t="s">
        <v>1328</v>
      </c>
      <c r="E244" s="322" t="str">
        <f t="shared" si="0"/>
        <v>&lt;V&gt;</v>
      </c>
      <c r="F244" s="322" t="str">
        <f t="shared" si="0"/>
        <v>&lt;V&gt;</v>
      </c>
      <c r="G244" s="4">
        <v>19</v>
      </c>
      <c r="H244" s="322" t="str">
        <f t="shared" si="1"/>
        <v>&lt;V&gt;</v>
      </c>
      <c r="I244" s="322" t="str">
        <f t="shared" si="1"/>
        <v>&lt;V&gt;</v>
      </c>
      <c r="J244" s="267" t="s">
        <v>1261</v>
      </c>
      <c r="K244" s="322"/>
      <c r="L244"/>
      <c r="M244"/>
    </row>
    <row r="245" spans="1:13" x14ac:dyDescent="0.25">
      <c r="A245"/>
      <c r="B245" s="322"/>
      <c r="C245" s="322"/>
      <c r="D245" s="322"/>
      <c r="E245" s="322"/>
      <c r="F245" s="322"/>
      <c r="G245" s="4"/>
      <c r="J245" s="267"/>
      <c r="K245" s="322"/>
      <c r="L245" s="350"/>
      <c r="M245" s="350"/>
    </row>
    <row r="246" spans="1:13" x14ac:dyDescent="0.25">
      <c r="A246" s="322" t="str">
        <f>IF(A242="", "", CONCATENATE(A242,"r"))</f>
        <v/>
      </c>
      <c r="B246" s="322"/>
      <c r="C246" s="322"/>
      <c r="D246" s="322"/>
      <c r="E246" s="322"/>
      <c r="F246" s="322"/>
      <c r="G246" s="4"/>
      <c r="J246" s="267"/>
      <c r="K246" s="322"/>
      <c r="L246" s="350"/>
      <c r="M246" s="350"/>
    </row>
  </sheetData>
  <pageMargins left="0.75" right="0.75" top="0.75" bottom="0.75" header="0.51180555555555496" footer="0.5"/>
  <pageSetup paperSize="0" scale="0" firstPageNumber="0" orientation="portrait" usePrinterDefaults="0" horizontalDpi="0" verticalDpi="0" copies="0"/>
  <headerFooter>
    <oddFooter>&amp;C&amp;F&amp;RPage &amp;P</oddFooter>
  </headerFooter>
  <rowBreaks count="4" manualBreakCount="4">
    <brk id="55" max="16383" man="1"/>
    <brk id="110" max="16383" man="1"/>
    <brk id="162" max="16383" man="1"/>
    <brk id="214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31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Solenoid Drawings List</vt:lpstr>
      <vt:lpstr>Solenoid Signal I.D.'s</vt:lpstr>
      <vt:lpstr>Solenoid Slow Controls</vt:lpstr>
      <vt:lpstr>TB's</vt:lpstr>
      <vt:lpstr>Solenoid PLC Channel Layout</vt:lpstr>
      <vt:lpstr>LV Chassis Layout</vt:lpstr>
      <vt:lpstr>CRYOCON MAPS</vt:lpstr>
      <vt:lpstr>Solenoid BOM</vt:lpstr>
      <vt:lpstr>Solenoid Magnet Wire Map</vt:lpstr>
      <vt:lpstr>LabView Chassis1Config File</vt:lpstr>
      <vt:lpstr>LabView Chasis2 Config File</vt:lpstr>
      <vt:lpstr>'LV Chassis Layout'!Print_Area</vt:lpstr>
      <vt:lpstr>'Solenoid PLC Channel Layout'!Print_Area</vt:lpstr>
      <vt:lpstr>'Solenoid Slow Controls'!Print_Area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Luongo</dc:creator>
  <cp:lastModifiedBy>Ramakrishna Bachimanchi</cp:lastModifiedBy>
  <cp:revision>3</cp:revision>
  <cp:lastPrinted>2017-02-03T13:08:56Z</cp:lastPrinted>
  <dcterms:created xsi:type="dcterms:W3CDTF">2014-01-30T20:32:13Z</dcterms:created>
  <dcterms:modified xsi:type="dcterms:W3CDTF">2017-02-24T19:26:48Z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