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hallb_eng\CLAS12\Magnets\Solenoid\Solenoid Operations\"/>
    </mc:Choice>
  </mc:AlternateContent>
  <bookViews>
    <workbookView xWindow="0" yWindow="120" windowWidth="22980" windowHeight="10584" activeTab="2"/>
  </bookViews>
  <sheets>
    <sheet name="Load cell limits and imbalance" sheetId="1" r:id="rId1"/>
    <sheet name="from ETI FDR report" sheetId="2" r:id="rId2"/>
    <sheet name="from ETI drawing v5" sheetId="3" r:id="rId3"/>
  </sheets>
  <calcPr calcId="162913"/>
</workbook>
</file>

<file path=xl/calcChain.xml><?xml version="1.0" encoding="utf-8"?>
<calcChain xmlns="http://schemas.openxmlformats.org/spreadsheetml/2006/main">
  <c r="E20" i="1" l="1"/>
  <c r="J20" i="1" s="1"/>
  <c r="E19" i="1"/>
  <c r="H19" i="1" s="1"/>
  <c r="E18" i="1"/>
  <c r="H18" i="1" s="1"/>
  <c r="E17" i="1"/>
  <c r="J17" i="1" s="1"/>
  <c r="E16" i="1"/>
  <c r="J16" i="1" s="1"/>
  <c r="E15" i="1"/>
  <c r="J15" i="1" s="1"/>
  <c r="E14" i="1"/>
  <c r="H14" i="1" s="1"/>
  <c r="E13" i="1"/>
  <c r="E11" i="1"/>
  <c r="J11" i="1" s="1"/>
  <c r="E10" i="1"/>
  <c r="I10" i="1" s="1"/>
  <c r="E9" i="1"/>
  <c r="I9" i="1" s="1"/>
  <c r="E8" i="1"/>
  <c r="I8" i="1" s="1"/>
  <c r="E7" i="1"/>
  <c r="I7" i="1" s="1"/>
  <c r="E6" i="1"/>
  <c r="E12" i="1"/>
  <c r="J12" i="1" s="1"/>
  <c r="E5" i="1"/>
  <c r="J5" i="1" l="1"/>
  <c r="J26" i="1" s="1"/>
  <c r="E26" i="1"/>
  <c r="J13" i="1"/>
  <c r="J28" i="1" s="1"/>
  <c r="E28" i="1"/>
  <c r="I14" i="1"/>
  <c r="I29" i="1" s="1"/>
  <c r="E29" i="1"/>
  <c r="J19" i="1"/>
  <c r="J6" i="1"/>
  <c r="E27" i="1"/>
  <c r="J14" i="1"/>
  <c r="J29" i="1" s="1"/>
  <c r="H10" i="1"/>
  <c r="H9" i="1"/>
  <c r="I6" i="1"/>
  <c r="I27" i="1" s="1"/>
  <c r="H6" i="1"/>
  <c r="H27" i="1" s="1"/>
  <c r="J18" i="1"/>
  <c r="I19" i="1"/>
  <c r="I18" i="1"/>
  <c r="J10" i="1"/>
  <c r="H5" i="1"/>
  <c r="H26" i="1" s="1"/>
  <c r="H13" i="1"/>
  <c r="H28" i="1" s="1"/>
  <c r="I5" i="1"/>
  <c r="I26" i="1" s="1"/>
  <c r="I13" i="1"/>
  <c r="I28" i="1" s="1"/>
  <c r="H20" i="1"/>
  <c r="H12" i="1"/>
  <c r="I20" i="1"/>
  <c r="I12" i="1"/>
  <c r="H11" i="1"/>
  <c r="I11" i="1"/>
  <c r="H17" i="1"/>
  <c r="I17" i="1"/>
  <c r="J7" i="1"/>
  <c r="H16" i="1"/>
  <c r="H8" i="1"/>
  <c r="I16" i="1"/>
  <c r="H15" i="1"/>
  <c r="H29" i="1" s="1"/>
  <c r="H7" i="1"/>
  <c r="I15" i="1"/>
  <c r="J27" i="1" l="1"/>
</calcChain>
</file>

<file path=xl/comments1.xml><?xml version="1.0" encoding="utf-8"?>
<comments xmlns="http://schemas.openxmlformats.org/spreadsheetml/2006/main">
  <authors>
    <author>Renuka Rajput-Ghoshal</author>
  </authors>
  <commentList>
    <comment ref="H4" authorId="0" shapeId="0">
      <text>
        <r>
          <rPr>
            <b/>
            <sz val="9"/>
            <color indexed="81"/>
            <rFont val="Tahoma"/>
            <family val="2"/>
          </rPr>
          <t>Renuka Rajput-Ghoshal:</t>
        </r>
        <r>
          <rPr>
            <sz val="9"/>
            <color indexed="81"/>
            <rFont val="Tahoma"/>
            <family val="2"/>
          </rPr>
          <t xml:space="preserve">
1.1 times the limits to start with. This number might change after discussion within the team and with vendor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</rPr>
          <t>Renuka Rajput-Ghoshal:</t>
        </r>
        <r>
          <rPr>
            <sz val="9"/>
            <color indexed="81"/>
            <rFont val="Tahoma"/>
            <family val="2"/>
          </rPr>
          <t xml:space="preserve">
1.2 times the limits to start with. This number might change after discussion within the team and with vendor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Renuka Rajput-Ghoshal:</t>
        </r>
        <r>
          <rPr>
            <sz val="9"/>
            <color indexed="81"/>
            <rFont val="Tahoma"/>
            <family val="2"/>
          </rPr>
          <t xml:space="preserve">
1.5 times the limits to start with. This number might change after discussion within the team and with vendor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Renuka Rajput-Ghoshal:</t>
        </r>
        <r>
          <rPr>
            <sz val="9"/>
            <color indexed="81"/>
            <rFont val="Tahoma"/>
            <family val="2"/>
          </rPr>
          <t xml:space="preserve">
The Axial supports are designed for 10kN, therefore, maximum limit is set to 10 kN (2240 lb).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Renuka Rajput-Ghoshal:</t>
        </r>
        <r>
          <rPr>
            <sz val="9"/>
            <color indexed="81"/>
            <rFont val="Tahoma"/>
            <family val="2"/>
          </rPr>
          <t xml:space="preserve">
The Axial supports are designed for 10kN, therefore, maximum limit is set to 10 kN (2240 lb).</t>
        </r>
      </text>
    </comment>
  </commentList>
</comments>
</file>

<file path=xl/sharedStrings.xml><?xml version="1.0" encoding="utf-8"?>
<sst xmlns="http://schemas.openxmlformats.org/spreadsheetml/2006/main" count="68" uniqueCount="56">
  <si>
    <t>Solenoid US BL Radial Support Lower</t>
  </si>
  <si>
    <t>RS86108US_BL_B</t>
  </si>
  <si>
    <t>Solenoid DS BL Radial Support Lower</t>
  </si>
  <si>
    <t>RS86107DS_BL_B</t>
  </si>
  <si>
    <t>Solenoid DS BL Radial Support Upper</t>
  </si>
  <si>
    <t>RS86106DS_BL_T</t>
  </si>
  <si>
    <t>Solenoid US BL Radial Support Upper</t>
  </si>
  <si>
    <t>RS86105US_BL_T</t>
  </si>
  <si>
    <t>Solenoid US BR Radial Support Upper</t>
  </si>
  <si>
    <t>RS86104US_BR_T</t>
  </si>
  <si>
    <t>Solenoid DS BR Radial Support Upper</t>
  </si>
  <si>
    <t>RS86103DS_BR_T</t>
  </si>
  <si>
    <t>Solenoid DS BR Radial Support Lower</t>
  </si>
  <si>
    <t>RS86102DS_BR_B</t>
  </si>
  <si>
    <t>Solenoid US BR Radial Support Lower</t>
  </si>
  <si>
    <t>RS86101US_BR_B</t>
  </si>
  <si>
    <t>Solenoid US BL Axial Support Lower</t>
  </si>
  <si>
    <t>ZS86108US_BL_B</t>
  </si>
  <si>
    <t>Solenoid DS BL Axial Support Lower</t>
  </si>
  <si>
    <t>ZS86107DS_BL_B</t>
  </si>
  <si>
    <t>Solenoid DS BL Axial Support Upper</t>
  </si>
  <si>
    <t>ZS86106DS_BL_T</t>
  </si>
  <si>
    <t>Solenoid US BL Axial Support Upper</t>
  </si>
  <si>
    <t>ZS86105US_BL_T</t>
  </si>
  <si>
    <t>Solenoid US BR Axial Support Upper</t>
  </si>
  <si>
    <t>ZS86104US_BR_T</t>
  </si>
  <si>
    <t>Solenoid DS BR Axial Support Upper</t>
  </si>
  <si>
    <t>ZS86103DS_BR_T</t>
  </si>
  <si>
    <t>Solenoid DS BR Axial Support Lower</t>
  </si>
  <si>
    <t>ZS86102DS_BR_B</t>
  </si>
  <si>
    <t>Solenoid US BR Axial Support Lower</t>
  </si>
  <si>
    <t>ZS86101US_BR_B</t>
  </si>
  <si>
    <t>Jlab PV Name</t>
  </si>
  <si>
    <t>Location as per Jlab Drwg-0662</t>
  </si>
  <si>
    <t>During Cooldown</t>
  </si>
  <si>
    <t>During Energization</t>
  </si>
  <si>
    <t>Readback</t>
  </si>
  <si>
    <t>Limits for ramp down (lb)</t>
  </si>
  <si>
    <t>Controlled ramp down</t>
  </si>
  <si>
    <t>Fast Dump</t>
  </si>
  <si>
    <t>Load cell # as per FDR report</t>
  </si>
  <si>
    <t>Limit  (lb)</t>
  </si>
  <si>
    <t>Alarm</t>
  </si>
  <si>
    <t>Solenoid EM Forces</t>
  </si>
  <si>
    <t>Axial and Radial Load cell limits</t>
  </si>
  <si>
    <t>Axial and Radial force imbalance</t>
  </si>
  <si>
    <t>Solenoid_Axial_load_US</t>
  </si>
  <si>
    <t>Solenoid_Axial_load_DS</t>
  </si>
  <si>
    <t>Solenoid_Radial_load_US</t>
  </si>
  <si>
    <t>Solenoid_Radial_load_DS</t>
  </si>
  <si>
    <t>((ZS86101US_BR_B) PLUS (ZS86104US_BR_T)) MINUS ((ZS86105US_BL_T) PLUS (ZS86108US_BL_B))</t>
  </si>
  <si>
    <t>((ZS86102DS_BR_B) PLUS (ZS86103DS_BR_T)) MINUS ((ZS86106DS_BL_T) PLUS (ZS86107DS_BL_B))</t>
  </si>
  <si>
    <t>((RS86101US_BR_B) PLUS (RS86104US_BR_T)) MINUS ((RS86105US_BL_T) PLUS (RS86108US_BL_B))</t>
  </si>
  <si>
    <t>((RS86102DS_BR_B) PLUS (RS86103DS_BR_T)) MINUS ((RS86107DS_BL_B) PLUS (RS86106DS_BL_T))</t>
  </si>
  <si>
    <t>Load cell Combination</t>
  </si>
  <si>
    <t>Signal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</si>
</sst>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" fontId="0" fillId="2" borderId="4" xfId="0" applyNumberFormat="1" applyFill="1" applyBorder="1" applyAlignment="1">
      <alignment horizontal="center" vertical="center" wrapText="1"/>
    </xf>
    <xf numFmtId="1" fontId="0" fillId="2" borderId="22" xfId="0" applyNumberFormat="1" applyFill="1" applyBorder="1" applyAlignment="1">
      <alignment horizontal="center" vertical="center" wrapText="1"/>
    </xf>
    <xf numFmtId="1" fontId="0" fillId="3" borderId="6" xfId="0" applyNumberFormat="1" applyFill="1" applyBorder="1" applyAlignment="1">
      <alignment horizontal="center" vertical="center" wrapText="1"/>
    </xf>
    <xf numFmtId="1" fontId="0" fillId="4" borderId="6" xfId="0" applyNumberFormat="1" applyFill="1" applyBorder="1" applyAlignment="1">
      <alignment horizontal="center" vertical="center" wrapText="1"/>
    </xf>
    <xf numFmtId="1" fontId="0" fillId="5" borderId="6" xfId="0" applyNumberFormat="1" applyFill="1" applyBorder="1" applyAlignment="1">
      <alignment horizontal="center" vertical="center" wrapText="1"/>
    </xf>
    <xf numFmtId="1" fontId="0" fillId="6" borderId="4" xfId="0" applyNumberFormat="1" applyFill="1" applyBorder="1" applyAlignment="1">
      <alignment horizontal="center" vertical="center" wrapText="1"/>
    </xf>
    <xf numFmtId="1" fontId="0" fillId="6" borderId="9" xfId="0" applyNumberFormat="1" applyFill="1" applyBorder="1" applyAlignment="1">
      <alignment horizontal="center" vertical="center" wrapText="1"/>
    </xf>
    <xf numFmtId="1" fontId="0" fillId="7" borderId="6" xfId="0" applyNumberFormat="1" applyFill="1" applyBorder="1" applyAlignment="1">
      <alignment horizontal="center" vertical="center" wrapText="1"/>
    </xf>
    <xf numFmtId="1" fontId="0" fillId="8" borderId="6" xfId="0" applyNumberFormat="1" applyFill="1" applyBorder="1" applyAlignment="1">
      <alignment horizontal="center" vertical="center" wrapText="1"/>
    </xf>
    <xf numFmtId="1" fontId="0" fillId="9" borderId="6" xfId="0" applyNumberFormat="1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1" fontId="0" fillId="0" borderId="14" xfId="0" applyNumberFormat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</xdr:colOff>
      <xdr:row>0</xdr:row>
      <xdr:rowOff>91440</xdr:rowOff>
    </xdr:from>
    <xdr:to>
      <xdr:col>11</xdr:col>
      <xdr:colOff>316230</xdr:colOff>
      <xdr:row>54</xdr:row>
      <xdr:rowOff>136796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" y="91440"/>
          <a:ext cx="7018020" cy="9920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480060</xdr:colOff>
      <xdr:row>44</xdr:row>
      <xdr:rowOff>30480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52860" cy="807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"/>
  <sheetViews>
    <sheetView workbookViewId="0">
      <selection sqref="A1:J29"/>
    </sheetView>
  </sheetViews>
  <sheetFormatPr defaultRowHeight="14.4" x14ac:dyDescent="0.3"/>
  <cols>
    <col min="1" max="1" width="22.88671875" style="1" customWidth="1"/>
    <col min="2" max="2" width="31.6640625" style="1" customWidth="1"/>
    <col min="3" max="3" width="13.109375" style="1" customWidth="1"/>
    <col min="4" max="4" width="12" style="1" customWidth="1"/>
    <col min="5" max="5" width="12.88671875" style="1" customWidth="1"/>
    <col min="6" max="6" width="11.77734375" style="1" customWidth="1"/>
    <col min="7" max="8" width="12.88671875" style="1" customWidth="1"/>
    <col min="9" max="9" width="11.88671875" style="1" customWidth="1"/>
    <col min="10" max="10" width="11.33203125" style="1" customWidth="1"/>
    <col min="11" max="16384" width="8.88671875" style="1"/>
  </cols>
  <sheetData>
    <row r="1" spans="1:10" ht="15" thickBot="1" x14ac:dyDescent="0.35">
      <c r="A1" s="53" t="s">
        <v>43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15" thickBot="1" x14ac:dyDescent="0.35">
      <c r="A2" s="54" t="s">
        <v>44</v>
      </c>
      <c r="B2" s="55"/>
      <c r="C2" s="55"/>
      <c r="D2" s="55"/>
      <c r="E2" s="55"/>
      <c r="F2" s="55"/>
      <c r="G2" s="55"/>
      <c r="H2" s="55"/>
      <c r="I2" s="55"/>
      <c r="J2" s="56"/>
    </row>
    <row r="3" spans="1:10" ht="14.4" customHeight="1" thickBot="1" x14ac:dyDescent="0.35">
      <c r="A3" s="41" t="s">
        <v>32</v>
      </c>
      <c r="B3" s="42" t="s">
        <v>33</v>
      </c>
      <c r="C3" s="45" t="s">
        <v>40</v>
      </c>
      <c r="D3" s="60" t="s">
        <v>41</v>
      </c>
      <c r="E3" s="62"/>
      <c r="F3" s="60" t="s">
        <v>36</v>
      </c>
      <c r="G3" s="62"/>
      <c r="H3" s="60" t="s">
        <v>37</v>
      </c>
      <c r="I3" s="61"/>
      <c r="J3" s="62"/>
    </row>
    <row r="4" spans="1:10" ht="29.4" thickBot="1" x14ac:dyDescent="0.35">
      <c r="A4" s="48"/>
      <c r="B4" s="46"/>
      <c r="C4" s="63"/>
      <c r="D4" s="12" t="s">
        <v>34</v>
      </c>
      <c r="E4" s="13" t="s">
        <v>35</v>
      </c>
      <c r="F4" s="12" t="s">
        <v>34</v>
      </c>
      <c r="G4" s="13" t="s">
        <v>35</v>
      </c>
      <c r="H4" s="12" t="s">
        <v>42</v>
      </c>
      <c r="I4" s="14" t="s">
        <v>38</v>
      </c>
      <c r="J4" s="13" t="s">
        <v>39</v>
      </c>
    </row>
    <row r="5" spans="1:10" x14ac:dyDescent="0.3">
      <c r="A5" s="15" t="s">
        <v>31</v>
      </c>
      <c r="B5" s="17" t="s">
        <v>30</v>
      </c>
      <c r="C5" s="19">
        <v>10</v>
      </c>
      <c r="D5" s="15">
        <v>0</v>
      </c>
      <c r="E5" s="22">
        <f>5.58*224.8089</f>
        <v>1254.4336619999999</v>
      </c>
      <c r="F5" s="15"/>
      <c r="G5" s="9"/>
      <c r="H5" s="15">
        <f>MROUND(E5*1.1,10)</f>
        <v>1380</v>
      </c>
      <c r="I5" s="17">
        <f>MROUND(E5*1.2,10)</f>
        <v>1510</v>
      </c>
      <c r="J5" s="9">
        <f>MROUND(E5*1.5,10)</f>
        <v>1880</v>
      </c>
    </row>
    <row r="6" spans="1:10" x14ac:dyDescent="0.3">
      <c r="A6" s="4" t="s">
        <v>29</v>
      </c>
      <c r="B6" s="2" t="s">
        <v>28</v>
      </c>
      <c r="C6" s="10">
        <v>9</v>
      </c>
      <c r="D6" s="4">
        <v>0</v>
      </c>
      <c r="E6" s="24">
        <f>0.69*224.8089</f>
        <v>155.11814099999998</v>
      </c>
      <c r="F6" s="4"/>
      <c r="G6" s="3"/>
      <c r="H6" s="4">
        <f t="shared" ref="H6:H20" si="0">MROUND(E6*1.1,10)</f>
        <v>170</v>
      </c>
      <c r="I6" s="2">
        <f t="shared" ref="I6:I20" si="1">MROUND(E6*1.2,10)</f>
        <v>190</v>
      </c>
      <c r="J6" s="3">
        <f t="shared" ref="J6:J20" si="2">MROUND(E6*1.5,10)</f>
        <v>230</v>
      </c>
    </row>
    <row r="7" spans="1:10" x14ac:dyDescent="0.3">
      <c r="A7" s="4" t="s">
        <v>27</v>
      </c>
      <c r="B7" s="2" t="s">
        <v>26</v>
      </c>
      <c r="C7" s="10">
        <v>12</v>
      </c>
      <c r="D7" s="4">
        <v>0</v>
      </c>
      <c r="E7" s="25">
        <f>2.42*224.8089</f>
        <v>544.03753799999993</v>
      </c>
      <c r="F7" s="4"/>
      <c r="G7" s="3"/>
      <c r="H7" s="4">
        <f t="shared" si="0"/>
        <v>600</v>
      </c>
      <c r="I7" s="2">
        <f t="shared" si="1"/>
        <v>650</v>
      </c>
      <c r="J7" s="3">
        <f t="shared" si="2"/>
        <v>820</v>
      </c>
    </row>
    <row r="8" spans="1:10" x14ac:dyDescent="0.3">
      <c r="A8" s="4" t="s">
        <v>25</v>
      </c>
      <c r="B8" s="2" t="s">
        <v>24</v>
      </c>
      <c r="C8" s="10">
        <v>11</v>
      </c>
      <c r="D8" s="4">
        <v>0</v>
      </c>
      <c r="E8" s="26">
        <f>7.31*224.8089</f>
        <v>1643.3530589999998</v>
      </c>
      <c r="F8" s="4"/>
      <c r="G8" s="3"/>
      <c r="H8" s="4">
        <f t="shared" si="0"/>
        <v>1810</v>
      </c>
      <c r="I8" s="2">
        <f t="shared" si="1"/>
        <v>1970</v>
      </c>
      <c r="J8" s="5">
        <v>2240</v>
      </c>
    </row>
    <row r="9" spans="1:10" x14ac:dyDescent="0.3">
      <c r="A9" s="4" t="s">
        <v>23</v>
      </c>
      <c r="B9" s="2" t="s">
        <v>22</v>
      </c>
      <c r="C9" s="10">
        <v>14</v>
      </c>
      <c r="D9" s="4">
        <v>0</v>
      </c>
      <c r="E9" s="26">
        <f>7.31*224.8089</f>
        <v>1643.3530589999998</v>
      </c>
      <c r="F9" s="4"/>
      <c r="G9" s="3"/>
      <c r="H9" s="4">
        <f t="shared" si="0"/>
        <v>1810</v>
      </c>
      <c r="I9" s="2">
        <f t="shared" si="1"/>
        <v>1970</v>
      </c>
      <c r="J9" s="5">
        <v>2240</v>
      </c>
    </row>
    <row r="10" spans="1:10" x14ac:dyDescent="0.3">
      <c r="A10" s="4" t="s">
        <v>21</v>
      </c>
      <c r="B10" s="2" t="s">
        <v>20</v>
      </c>
      <c r="C10" s="10">
        <v>13</v>
      </c>
      <c r="D10" s="4">
        <v>0</v>
      </c>
      <c r="E10" s="25">
        <f>2.42*224.8089</f>
        <v>544.03753799999993</v>
      </c>
      <c r="F10" s="4"/>
      <c r="G10" s="3"/>
      <c r="H10" s="4">
        <f t="shared" si="0"/>
        <v>600</v>
      </c>
      <c r="I10" s="2">
        <f t="shared" si="1"/>
        <v>650</v>
      </c>
      <c r="J10" s="3">
        <f t="shared" si="2"/>
        <v>820</v>
      </c>
    </row>
    <row r="11" spans="1:10" x14ac:dyDescent="0.3">
      <c r="A11" s="4" t="s">
        <v>19</v>
      </c>
      <c r="B11" s="2" t="s">
        <v>18</v>
      </c>
      <c r="C11" s="10">
        <v>16</v>
      </c>
      <c r="D11" s="4">
        <v>0</v>
      </c>
      <c r="E11" s="24">
        <f>0.69*224.8089</f>
        <v>155.11814099999998</v>
      </c>
      <c r="F11" s="4"/>
      <c r="G11" s="3"/>
      <c r="H11" s="4">
        <f t="shared" si="0"/>
        <v>170</v>
      </c>
      <c r="I11" s="2">
        <f t="shared" si="1"/>
        <v>190</v>
      </c>
      <c r="J11" s="3">
        <f t="shared" si="2"/>
        <v>230</v>
      </c>
    </row>
    <row r="12" spans="1:10" ht="15" thickBot="1" x14ac:dyDescent="0.35">
      <c r="A12" s="16" t="s">
        <v>17</v>
      </c>
      <c r="B12" s="18" t="s">
        <v>16</v>
      </c>
      <c r="C12" s="20">
        <v>15</v>
      </c>
      <c r="D12" s="16">
        <v>0</v>
      </c>
      <c r="E12" s="23">
        <f t="shared" ref="E12" si="3">5.58*224.8089</f>
        <v>1254.4336619999999</v>
      </c>
      <c r="F12" s="16"/>
      <c r="G12" s="21"/>
      <c r="H12" s="16">
        <f t="shared" si="0"/>
        <v>1380</v>
      </c>
      <c r="I12" s="18">
        <f t="shared" si="1"/>
        <v>1510</v>
      </c>
      <c r="J12" s="21">
        <f t="shared" si="2"/>
        <v>1880</v>
      </c>
    </row>
    <row r="13" spans="1:10" x14ac:dyDescent="0.3">
      <c r="A13" s="15" t="s">
        <v>15</v>
      </c>
      <c r="B13" s="17" t="s">
        <v>14</v>
      </c>
      <c r="C13" s="19">
        <v>2</v>
      </c>
      <c r="D13" s="15">
        <v>0</v>
      </c>
      <c r="E13" s="27">
        <f>54.24*224.8089</f>
        <v>12193.634736</v>
      </c>
      <c r="F13" s="15"/>
      <c r="G13" s="9"/>
      <c r="H13" s="15">
        <f t="shared" si="0"/>
        <v>13410</v>
      </c>
      <c r="I13" s="17">
        <f t="shared" si="1"/>
        <v>14630</v>
      </c>
      <c r="J13" s="9">
        <f t="shared" si="2"/>
        <v>18290</v>
      </c>
    </row>
    <row r="14" spans="1:10" x14ac:dyDescent="0.3">
      <c r="A14" s="4" t="s">
        <v>13</v>
      </c>
      <c r="B14" s="2" t="s">
        <v>12</v>
      </c>
      <c r="C14" s="10">
        <v>1</v>
      </c>
      <c r="D14" s="4">
        <v>0</v>
      </c>
      <c r="E14" s="29">
        <f>54.17*224.8089</f>
        <v>12177.898112999999</v>
      </c>
      <c r="F14" s="4"/>
      <c r="G14" s="3"/>
      <c r="H14" s="4">
        <f t="shared" si="0"/>
        <v>13400</v>
      </c>
      <c r="I14" s="2">
        <f t="shared" si="1"/>
        <v>14610</v>
      </c>
      <c r="J14" s="3">
        <f t="shared" si="2"/>
        <v>18270</v>
      </c>
    </row>
    <row r="15" spans="1:10" x14ac:dyDescent="0.3">
      <c r="A15" s="4" t="s">
        <v>11</v>
      </c>
      <c r="B15" s="2" t="s">
        <v>10</v>
      </c>
      <c r="C15" s="10">
        <v>4</v>
      </c>
      <c r="D15" s="4">
        <v>0</v>
      </c>
      <c r="E15" s="31">
        <f>6.21*224.8089</f>
        <v>1396.063269</v>
      </c>
      <c r="F15" s="4"/>
      <c r="G15" s="3"/>
      <c r="H15" s="4">
        <f t="shared" si="0"/>
        <v>1540</v>
      </c>
      <c r="I15" s="2">
        <f t="shared" si="1"/>
        <v>1680</v>
      </c>
      <c r="J15" s="3">
        <f t="shared" si="2"/>
        <v>2090</v>
      </c>
    </row>
    <row r="16" spans="1:10" x14ac:dyDescent="0.3">
      <c r="A16" s="4" t="s">
        <v>9</v>
      </c>
      <c r="B16" s="2" t="s">
        <v>8</v>
      </c>
      <c r="C16" s="10">
        <v>3</v>
      </c>
      <c r="D16" s="4">
        <v>0</v>
      </c>
      <c r="E16" s="30">
        <f>6.28*224.8089</f>
        <v>1411.799892</v>
      </c>
      <c r="F16" s="4"/>
      <c r="G16" s="3"/>
      <c r="H16" s="4">
        <f t="shared" si="0"/>
        <v>1550</v>
      </c>
      <c r="I16" s="2">
        <f t="shared" si="1"/>
        <v>1690</v>
      </c>
      <c r="J16" s="3">
        <f t="shared" si="2"/>
        <v>2120</v>
      </c>
    </row>
    <row r="17" spans="1:10" x14ac:dyDescent="0.3">
      <c r="A17" s="4" t="s">
        <v>7</v>
      </c>
      <c r="B17" s="2" t="s">
        <v>6</v>
      </c>
      <c r="C17" s="10">
        <v>6</v>
      </c>
      <c r="D17" s="4">
        <v>0</v>
      </c>
      <c r="E17" s="30">
        <f>6.28*224.8089</f>
        <v>1411.799892</v>
      </c>
      <c r="F17" s="4"/>
      <c r="G17" s="3"/>
      <c r="H17" s="4">
        <f t="shared" si="0"/>
        <v>1550</v>
      </c>
      <c r="I17" s="2">
        <f t="shared" si="1"/>
        <v>1690</v>
      </c>
      <c r="J17" s="3">
        <f t="shared" si="2"/>
        <v>2120</v>
      </c>
    </row>
    <row r="18" spans="1:10" x14ac:dyDescent="0.3">
      <c r="A18" s="4" t="s">
        <v>5</v>
      </c>
      <c r="B18" s="2" t="s">
        <v>4</v>
      </c>
      <c r="C18" s="10">
        <v>5</v>
      </c>
      <c r="D18" s="4">
        <v>0</v>
      </c>
      <c r="E18" s="31">
        <f>6.21*224.8089</f>
        <v>1396.063269</v>
      </c>
      <c r="F18" s="4"/>
      <c r="G18" s="3"/>
      <c r="H18" s="4">
        <f t="shared" si="0"/>
        <v>1540</v>
      </c>
      <c r="I18" s="2">
        <f t="shared" si="1"/>
        <v>1680</v>
      </c>
      <c r="J18" s="3">
        <f t="shared" si="2"/>
        <v>2090</v>
      </c>
    </row>
    <row r="19" spans="1:10" x14ac:dyDescent="0.3">
      <c r="A19" s="4" t="s">
        <v>3</v>
      </c>
      <c r="B19" s="2" t="s">
        <v>2</v>
      </c>
      <c r="C19" s="10">
        <v>8</v>
      </c>
      <c r="D19" s="4">
        <v>0</v>
      </c>
      <c r="E19" s="29">
        <f>54.17*224.8089</f>
        <v>12177.898112999999</v>
      </c>
      <c r="F19" s="4"/>
      <c r="G19" s="3"/>
      <c r="H19" s="4">
        <f t="shared" si="0"/>
        <v>13400</v>
      </c>
      <c r="I19" s="2">
        <f t="shared" si="1"/>
        <v>14610</v>
      </c>
      <c r="J19" s="3">
        <f t="shared" si="2"/>
        <v>18270</v>
      </c>
    </row>
    <row r="20" spans="1:10" ht="15" thickBot="1" x14ac:dyDescent="0.35">
      <c r="A20" s="6" t="s">
        <v>1</v>
      </c>
      <c r="B20" s="7" t="s">
        <v>0</v>
      </c>
      <c r="C20" s="11">
        <v>7</v>
      </c>
      <c r="D20" s="6">
        <v>0</v>
      </c>
      <c r="E20" s="28">
        <f>54.24*224.8089</f>
        <v>12193.634736</v>
      </c>
      <c r="F20" s="6"/>
      <c r="G20" s="8"/>
      <c r="H20" s="6">
        <f t="shared" si="0"/>
        <v>13410</v>
      </c>
      <c r="I20" s="7">
        <f t="shared" si="1"/>
        <v>14630</v>
      </c>
      <c r="J20" s="8">
        <f t="shared" si="2"/>
        <v>18290</v>
      </c>
    </row>
    <row r="22" spans="1:10" ht="15" thickBot="1" x14ac:dyDescent="0.35"/>
    <row r="23" spans="1:10" ht="15" thickBot="1" x14ac:dyDescent="0.35">
      <c r="A23" s="57" t="s">
        <v>45</v>
      </c>
      <c r="B23" s="58"/>
      <c r="C23" s="58"/>
      <c r="D23" s="58"/>
      <c r="E23" s="58"/>
      <c r="F23" s="58"/>
      <c r="G23" s="58"/>
      <c r="H23" s="58"/>
      <c r="I23" s="58"/>
      <c r="J23" s="59"/>
    </row>
    <row r="24" spans="1:10" x14ac:dyDescent="0.3">
      <c r="A24" s="41" t="s">
        <v>55</v>
      </c>
      <c r="B24" s="42" t="s">
        <v>54</v>
      </c>
      <c r="C24" s="43"/>
      <c r="D24" s="44" t="s">
        <v>41</v>
      </c>
      <c r="E24" s="45"/>
      <c r="F24" s="41" t="s">
        <v>36</v>
      </c>
      <c r="G24" s="43"/>
      <c r="H24" s="41" t="s">
        <v>37</v>
      </c>
      <c r="I24" s="42"/>
      <c r="J24" s="43"/>
    </row>
    <row r="25" spans="1:10" ht="29.4" thickBot="1" x14ac:dyDescent="0.35">
      <c r="A25" s="48"/>
      <c r="B25" s="46"/>
      <c r="C25" s="47"/>
      <c r="D25" s="37" t="s">
        <v>34</v>
      </c>
      <c r="E25" s="20" t="s">
        <v>35</v>
      </c>
      <c r="F25" s="16" t="s">
        <v>34</v>
      </c>
      <c r="G25" s="21" t="s">
        <v>35</v>
      </c>
      <c r="H25" s="16" t="s">
        <v>42</v>
      </c>
      <c r="I25" s="18" t="s">
        <v>38</v>
      </c>
      <c r="J25" s="21" t="s">
        <v>39</v>
      </c>
    </row>
    <row r="26" spans="1:10" ht="37.200000000000003" customHeight="1" x14ac:dyDescent="0.3">
      <c r="A26" s="15" t="s">
        <v>46</v>
      </c>
      <c r="B26" s="42" t="s">
        <v>50</v>
      </c>
      <c r="C26" s="43"/>
      <c r="D26" s="38">
        <v>0</v>
      </c>
      <c r="E26" s="34">
        <f>E5+E8-E9-E12</f>
        <v>0</v>
      </c>
      <c r="F26" s="15"/>
      <c r="G26" s="9"/>
      <c r="H26" s="32">
        <f>MROUND(H5+H8-E5-E8,10)</f>
        <v>290</v>
      </c>
      <c r="I26" s="17">
        <f>MROUND(I5+I8-E5-E8,10)</f>
        <v>580</v>
      </c>
      <c r="J26" s="9">
        <f>MROUND(J5+J8-E5-E8,10)</f>
        <v>1220</v>
      </c>
    </row>
    <row r="27" spans="1:10" ht="32.4" customHeight="1" x14ac:dyDescent="0.3">
      <c r="A27" s="4" t="s">
        <v>47</v>
      </c>
      <c r="B27" s="49" t="s">
        <v>51</v>
      </c>
      <c r="C27" s="50"/>
      <c r="D27" s="39">
        <v>0</v>
      </c>
      <c r="E27" s="35">
        <f>E6+E7-E10-E11</f>
        <v>0</v>
      </c>
      <c r="F27" s="4"/>
      <c r="G27" s="3"/>
      <c r="H27" s="33">
        <f>MROUND(H6+H7-E6-E7,10)</f>
        <v>70</v>
      </c>
      <c r="I27" s="2">
        <f>MROUND(I6+I7-E6-E7,10)</f>
        <v>140</v>
      </c>
      <c r="J27" s="3">
        <f>MROUND(J6+J7-E6-E7,10)</f>
        <v>350</v>
      </c>
    </row>
    <row r="28" spans="1:10" ht="27.6" customHeight="1" x14ac:dyDescent="0.3">
      <c r="A28" s="4" t="s">
        <v>48</v>
      </c>
      <c r="B28" s="49" t="s">
        <v>52</v>
      </c>
      <c r="C28" s="50"/>
      <c r="D28" s="39">
        <v>0</v>
      </c>
      <c r="E28" s="35">
        <f>E13+E16-E17-E20</f>
        <v>0</v>
      </c>
      <c r="F28" s="4"/>
      <c r="G28" s="3"/>
      <c r="H28" s="4">
        <f>MROUND(H13+H16-E13-E16,10)</f>
        <v>1350</v>
      </c>
      <c r="I28" s="2">
        <f>MROUND(I13+I16-E13-E16,10)</f>
        <v>2710</v>
      </c>
      <c r="J28" s="3">
        <f>MROUND(J13+J16-E13-E16,10)</f>
        <v>6800</v>
      </c>
    </row>
    <row r="29" spans="1:10" ht="32.4" customHeight="1" thickBot="1" x14ac:dyDescent="0.35">
      <c r="A29" s="6" t="s">
        <v>49</v>
      </c>
      <c r="B29" s="51" t="s">
        <v>53</v>
      </c>
      <c r="C29" s="52"/>
      <c r="D29" s="40">
        <v>0</v>
      </c>
      <c r="E29" s="36">
        <f>E14+E15-E18-E19</f>
        <v>0</v>
      </c>
      <c r="F29" s="6"/>
      <c r="G29" s="8"/>
      <c r="H29" s="6">
        <f>MROUND(H14+H15-E14-E15,10)</f>
        <v>1370</v>
      </c>
      <c r="I29" s="7">
        <f>MROUND(I14+I15-E14-E15,10)</f>
        <v>2720</v>
      </c>
      <c r="J29" s="8">
        <f>MROUND(J14+J15-E14-E15,10)</f>
        <v>6790</v>
      </c>
    </row>
  </sheetData>
  <sortState ref="G24:G39">
    <sortCondition ref="G24:G39"/>
  </sortState>
  <mergeCells count="18">
    <mergeCell ref="B26:C26"/>
    <mergeCell ref="B27:C27"/>
    <mergeCell ref="B28:C28"/>
    <mergeCell ref="B29:C29"/>
    <mergeCell ref="A1:J1"/>
    <mergeCell ref="A2:J2"/>
    <mergeCell ref="A23:J23"/>
    <mergeCell ref="H3:J3"/>
    <mergeCell ref="A3:A4"/>
    <mergeCell ref="B3:B4"/>
    <mergeCell ref="D3:E3"/>
    <mergeCell ref="F3:G3"/>
    <mergeCell ref="C3:C4"/>
    <mergeCell ref="H24:J24"/>
    <mergeCell ref="D24:E24"/>
    <mergeCell ref="F24:G24"/>
    <mergeCell ref="B24:C25"/>
    <mergeCell ref="A24:A25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200" zoomScaleNormal="200" workbookViewId="0">
      <selection activeCell="O19" sqref="O19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T32" sqref="T32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Load cell limits and imbalance</vt:lpstr>
      <vt:lpstr>from ETI FDR report</vt:lpstr>
      <vt:lpstr>from ETI drawing v5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 Rajput-Ghoshal</dc:creator>
  <cp:lastModifiedBy>David Kashy</cp:lastModifiedBy>
  <dcterms:created xsi:type="dcterms:W3CDTF">2016-12-15T14:13:34Z</dcterms:created>
  <dcterms:modified xsi:type="dcterms:W3CDTF">2017-05-08T15:10:35Z</dcterms:modified>
</cp:coreProperties>
</file>