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3740" firstSheet="2" activeTab="5"/>
  </bookViews>
  <sheets>
    <sheet name="Measured 1997" sheetId="7" r:id="rId1"/>
    <sheet name="Tosca 1997" sheetId="5" r:id="rId2"/>
    <sheet name="Tosca 2017" sheetId="1" r:id="rId3"/>
    <sheet name="Chart1" sheetId="9" r:id="rId4"/>
    <sheet name="External Probes" sheetId="8" r:id="rId5"/>
    <sheet name="Center Field" sheetId="10" r:id="rId6"/>
  </sheets>
  <calcPr calcId="145621"/>
</workbook>
</file>

<file path=xl/calcChain.xml><?xml version="1.0" encoding="utf-8"?>
<calcChain xmlns="http://schemas.openxmlformats.org/spreadsheetml/2006/main">
  <c r="O7" i="10" l="1"/>
  <c r="N7" i="10"/>
  <c r="M7" i="10"/>
  <c r="L12" i="10"/>
  <c r="L11" i="10"/>
  <c r="L10" i="10"/>
  <c r="L9" i="10"/>
  <c r="L8" i="10"/>
  <c r="L7" i="10"/>
  <c r="L5" i="10"/>
  <c r="L6" i="10"/>
  <c r="B12" i="8" l="1"/>
  <c r="B11" i="8"/>
  <c r="B10" i="8"/>
  <c r="B9" i="8"/>
  <c r="B8" i="8"/>
  <c r="B7" i="8"/>
  <c r="B6" i="8"/>
  <c r="B32" i="1"/>
  <c r="B31" i="1"/>
  <c r="B30" i="1"/>
  <c r="B29" i="1"/>
  <c r="B28" i="1"/>
  <c r="B27" i="1"/>
  <c r="B26" i="1"/>
  <c r="C26" i="7" l="1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12" i="5"/>
  <c r="G12" i="5"/>
  <c r="G11" i="5"/>
  <c r="C11" i="5"/>
  <c r="G10" i="5"/>
  <c r="C10" i="5"/>
  <c r="G9" i="5"/>
  <c r="C9" i="5"/>
  <c r="G8" i="5"/>
  <c r="C8" i="5"/>
  <c r="G7" i="5"/>
  <c r="C7" i="5"/>
  <c r="G6" i="5"/>
  <c r="C6" i="5"/>
  <c r="G11" i="1"/>
  <c r="G10" i="1"/>
  <c r="G9" i="1"/>
  <c r="G8" i="1"/>
  <c r="G7" i="1"/>
  <c r="G6" i="1"/>
  <c r="D6" i="1"/>
  <c r="D7" i="1"/>
  <c r="D8" i="1"/>
  <c r="D9" i="1"/>
  <c r="D10" i="1"/>
  <c r="E10" i="1" s="1"/>
  <c r="D11" i="1"/>
  <c r="E11" i="1" s="1"/>
  <c r="C11" i="1"/>
  <c r="E9" i="1"/>
  <c r="E8" i="1"/>
  <c r="E7" i="1"/>
  <c r="E6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<sst xmlns="http://schemas.openxmlformats.org/spreadsheetml/2006/main" count="133" uniqueCount="66">
  <si>
    <t>HMS Dipole Tosca Model</t>
  </si>
  <si>
    <t>Current</t>
  </si>
  <si>
    <t>B(0,0,0)</t>
  </si>
  <si>
    <t>EFL</t>
  </si>
  <si>
    <t>SE</t>
  </si>
  <si>
    <t>I</t>
  </si>
  <si>
    <t>A</t>
  </si>
  <si>
    <t>T</t>
  </si>
  <si>
    <t>T.m</t>
  </si>
  <si>
    <t>m</t>
  </si>
  <si>
    <t>kJ</t>
  </si>
  <si>
    <t>H</t>
  </si>
  <si>
    <t xml:space="preserve"> </t>
  </si>
  <si>
    <t>B/I</t>
  </si>
  <si>
    <t>mT/A</t>
  </si>
  <si>
    <t>0,0,0</t>
  </si>
  <si>
    <t>0,40,-400</t>
  </si>
  <si>
    <t>npoint=200</t>
  </si>
  <si>
    <t>HMS-Dipole-cases.op3</t>
  </si>
  <si>
    <t>Int By.dz</t>
  </si>
  <si>
    <t xml:space="preserve">IntBy,dz Line </t>
  </si>
  <si>
    <t>Line at a angle thru maget</t>
  </si>
  <si>
    <t>NMR Locked data</t>
  </si>
  <si>
    <t xml:space="preserve">Probe </t>
  </si>
  <si>
    <t>Low</t>
  </si>
  <si>
    <t>High</t>
  </si>
  <si>
    <t>Probe #</t>
  </si>
  <si>
    <t>5&amp;6</t>
  </si>
  <si>
    <t>5 min wait</t>
  </si>
  <si>
    <t>ramp rate 1.2 A/s</t>
  </si>
  <si>
    <t>I_True</t>
  </si>
  <si>
    <t>Expected</t>
  </si>
  <si>
    <t>Actual</t>
  </si>
  <si>
    <t>External</t>
  </si>
  <si>
    <t>G</t>
  </si>
  <si>
    <t>3 HP Center</t>
  </si>
  <si>
    <t>NMR Center</t>
  </si>
  <si>
    <t>Bx</t>
  </si>
  <si>
    <t>By</t>
  </si>
  <si>
    <t>BZ</t>
  </si>
  <si>
    <t>Probe 5</t>
  </si>
  <si>
    <t>Tosca center</t>
  </si>
  <si>
    <t>Tosca External</t>
  </si>
  <si>
    <t>Agreement</t>
  </si>
  <si>
    <t>HP to NMR</t>
  </si>
  <si>
    <t>Type in</t>
  </si>
  <si>
    <t>.7425.306</t>
  </si>
  <si>
    <t>waited 12 minutes to settle</t>
  </si>
  <si>
    <t>waited 5 minutes</t>
  </si>
  <si>
    <t>ramp rate changed from 1.6 to 1.2 A/s, settled in 10 min, data at 12 min.</t>
  </si>
  <si>
    <t>settled in about 2-3 min.</t>
  </si>
  <si>
    <t>overshoots before coming back down, took about 10 min to settle</t>
  </si>
  <si>
    <t>fast dump, then ramp up again</t>
  </si>
  <si>
    <t>ramped to 2100 directly, overshot by 600 G, took about 8  min to settle</t>
  </si>
  <si>
    <t>undershoot, waited 4 min. to settle</t>
  </si>
  <si>
    <t>undershoots, stabilized at 3 minutes</t>
  </si>
  <si>
    <t>settles after 4 minutes</t>
  </si>
  <si>
    <t>4 minutes to settle</t>
  </si>
  <si>
    <t>initially overshot, then undershot by approximately 0.4 G, took a good 10 min to settle</t>
  </si>
  <si>
    <t>I_true</t>
  </si>
  <si>
    <t>again, overshoot, then undershoot by 0.3 G</t>
  </si>
  <si>
    <t>waited about 5 min, stable within 0.05G</t>
  </si>
  <si>
    <t>waited about 9 min, good at 0.05G</t>
  </si>
  <si>
    <t>waited 12 min, stable to about 0.2 G</t>
  </si>
  <si>
    <t xml:space="preserve">waited 10 minutes, uncertainty about 0.5 G </t>
  </si>
  <si>
    <t>waited 12 min, still decreasing slowly, reliable at 0.5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</si>
</sst>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E+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'Measured 1997'!$A$1</c:f>
              <c:strCache>
                <c:ptCount val="1"/>
                <c:pt idx="0">
                  <c:v>NMR Locked data</c:v>
                </c:pt>
              </c:strCache>
            </c:strRef>
          </c:tx>
          <c:spPr>
            <a:ln w="3175"/>
          </c:spPr>
          <c:xVal>
            <c:numRef>
              <c:f>'Measured 1997'!$A$6:$A$26</c:f>
              <c:numCache>
                <c:formatCode>General</c:formatCode>
                <c:ptCount val="21"/>
                <c:pt idx="0">
                  <c:v>108</c:v>
                </c:pt>
                <c:pt idx="1">
                  <c:v>177.6</c:v>
                </c:pt>
                <c:pt idx="2">
                  <c:v>247.2</c:v>
                </c:pt>
                <c:pt idx="3">
                  <c:v>316.8</c:v>
                </c:pt>
                <c:pt idx="4">
                  <c:v>386.4</c:v>
                </c:pt>
                <c:pt idx="5">
                  <c:v>456</c:v>
                </c:pt>
                <c:pt idx="6">
                  <c:v>525.6</c:v>
                </c:pt>
                <c:pt idx="7">
                  <c:v>595.6</c:v>
                </c:pt>
                <c:pt idx="8">
                  <c:v>664.8</c:v>
                </c:pt>
                <c:pt idx="9">
                  <c:v>734.4</c:v>
                </c:pt>
                <c:pt idx="10">
                  <c:v>804</c:v>
                </c:pt>
                <c:pt idx="11">
                  <c:v>873.6</c:v>
                </c:pt>
                <c:pt idx="12">
                  <c:v>943.2</c:v>
                </c:pt>
                <c:pt idx="13">
                  <c:v>1012.8</c:v>
                </c:pt>
                <c:pt idx="14">
                  <c:v>1082.4000000000001</c:v>
                </c:pt>
                <c:pt idx="15">
                  <c:v>1152</c:v>
                </c:pt>
                <c:pt idx="16">
                  <c:v>1221.5999999999999</c:v>
                </c:pt>
                <c:pt idx="17">
                  <c:v>1291.5999999999999</c:v>
                </c:pt>
                <c:pt idx="18">
                  <c:v>1360.8</c:v>
                </c:pt>
                <c:pt idx="19">
                  <c:v>1430.4</c:v>
                </c:pt>
                <c:pt idx="20">
                  <c:v>1500</c:v>
                </c:pt>
              </c:numCache>
            </c:numRef>
          </c:xVal>
          <c:yVal>
            <c:numRef>
              <c:f>'Measured 1997'!$B$6:$B$26</c:f>
              <c:numCache>
                <c:formatCode>General</c:formatCode>
                <c:ptCount val="21"/>
                <c:pt idx="0">
                  <c:v>9.7539000000000001E-2</c:v>
                </c:pt>
                <c:pt idx="1">
                  <c:v>0.158857</c:v>
                </c:pt>
                <c:pt idx="2">
                  <c:v>0.221251</c:v>
                </c:pt>
                <c:pt idx="3">
                  <c:v>0.28351999999999999</c:v>
                </c:pt>
                <c:pt idx="4">
                  <c:v>0.34522000000000003</c:v>
                </c:pt>
                <c:pt idx="5">
                  <c:v>0.40755000000000002</c:v>
                </c:pt>
                <c:pt idx="6">
                  <c:v>0.47047499999999998</c:v>
                </c:pt>
                <c:pt idx="7">
                  <c:v>0.53205100000000005</c:v>
                </c:pt>
                <c:pt idx="8">
                  <c:v>0.59416599999999997</c:v>
                </c:pt>
                <c:pt idx="9">
                  <c:v>0.65626200000000001</c:v>
                </c:pt>
                <c:pt idx="10">
                  <c:v>0.71825700000000003</c:v>
                </c:pt>
                <c:pt idx="11">
                  <c:v>0.78017099999999995</c:v>
                </c:pt>
                <c:pt idx="12">
                  <c:v>0.84199500000000005</c:v>
                </c:pt>
                <c:pt idx="13">
                  <c:v>0.90373300000000001</c:v>
                </c:pt>
                <c:pt idx="14">
                  <c:v>0.96533999999999998</c:v>
                </c:pt>
                <c:pt idx="15">
                  <c:v>1.026748</c:v>
                </c:pt>
                <c:pt idx="16">
                  <c:v>1.088805</c:v>
                </c:pt>
                <c:pt idx="17">
                  <c:v>1.1488799999999999</c:v>
                </c:pt>
                <c:pt idx="18">
                  <c:v>1.208815</c:v>
                </c:pt>
                <c:pt idx="19">
                  <c:v>1.2673810000000001</c:v>
                </c:pt>
                <c:pt idx="20">
                  <c:v>1.3241799999999999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16096"/>
        <c:axId val="83326464"/>
      </c:scatterChart>
      <c:valAx>
        <c:axId val="83316096"/>
        <c:scaling>
          <c:orientation val="minMax"/>
          <c:max val="1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83326464"/>
        <c:crosses val="autoZero"/>
        <c:crossBetween val="midCat"/>
      </c:valAx>
      <c:valAx>
        <c:axId val="8332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Central Field B [T]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83316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 EFL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2017'!$A$2</c:f>
              <c:strCache>
                <c:ptCount val="1"/>
                <c:pt idx="0">
                  <c:v>2017</c:v>
                </c:pt>
              </c:strCache>
            </c:strRef>
          </c:tx>
          <c:spPr>
            <a:ln w="3175"/>
          </c:spPr>
          <c:xVal>
            <c:numRef>
              <c:f>'Tosca 2017'!$A$6:$A$11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'Tosca 2017'!$E$6:$E$11</c:f>
              <c:numCache>
                <c:formatCode>0.000</c:formatCode>
                <c:ptCount val="6"/>
                <c:pt idx="0">
                  <c:v>5.2874476658697285</c:v>
                </c:pt>
                <c:pt idx="1">
                  <c:v>5.2857973862821614</c:v>
                </c:pt>
                <c:pt idx="2">
                  <c:v>5.2773356459694707</c:v>
                </c:pt>
                <c:pt idx="3">
                  <c:v>5.242630071607997</c:v>
                </c:pt>
                <c:pt idx="4">
                  <c:v>5.1873366658431461</c:v>
                </c:pt>
                <c:pt idx="5">
                  <c:v>5.1317523795498419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'Tosca 1997'!$A$2</c:f>
              <c:strCache>
                <c:ptCount val="1"/>
                <c:pt idx="0">
                  <c:v>1997</c:v>
                </c:pt>
              </c:strCache>
            </c:strRef>
          </c:tx>
          <c:spPr>
            <a:ln w="3175"/>
          </c:spPr>
          <c:xVal>
            <c:numRef>
              <c:f>'Tosca 1997'!$A$6:$A$12</c:f>
              <c:numCache>
                <c:formatCode>General</c:formatCode>
                <c:ptCount val="7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  <c:pt idx="6">
                  <c:v>3000</c:v>
                </c:pt>
              </c:numCache>
            </c:numRef>
          </c:xVal>
          <c:yVal>
            <c:numRef>
              <c:f>'Tosca 1997'!$E$6:$E$12</c:f>
              <c:numCache>
                <c:formatCode>0.000</c:formatCode>
                <c:ptCount val="7"/>
                <c:pt idx="0">
                  <c:v>5.1989999999999998</c:v>
                </c:pt>
                <c:pt idx="1">
                  <c:v>5.1989999999999998</c:v>
                </c:pt>
                <c:pt idx="2">
                  <c:v>5.1989999999999998</c:v>
                </c:pt>
                <c:pt idx="3">
                  <c:v>5.1959999999999997</c:v>
                </c:pt>
                <c:pt idx="4">
                  <c:v>5.165</c:v>
                </c:pt>
                <c:pt idx="5">
                  <c:v>5.1180000000000003</c:v>
                </c:pt>
                <c:pt idx="6">
                  <c:v>5.1120000000000001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53408"/>
        <c:axId val="71555328"/>
      </c:scatterChart>
      <c:valAx>
        <c:axId val="71553408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71555328"/>
        <c:crosses val="autoZero"/>
        <c:crossBetween val="midCat"/>
      </c:valAx>
      <c:valAx>
        <c:axId val="71555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EFL [m]</a:t>
                </a:r>
              </a:p>
            </c:rich>
          </c:tx>
          <c:overlay val="0"/>
        </c:title>
        <c:numFmt formatCode="0.00" sourceLinked="0"/>
        <c:majorTickMark val="out"/>
        <c:minorTickMark val="in"/>
        <c:tickLblPos val="nextTo"/>
        <c:crossAx val="71553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HMS Dipole NMR probes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Probe 2 expected</c:v>
          </c:tx>
          <c:xVal>
            <c:numRef>
              <c:f>'External Probes'!$E$6:$F$6</c:f>
              <c:numCache>
                <c:formatCode>General</c:formatCode>
                <c:ptCount val="2"/>
                <c:pt idx="0">
                  <c:v>0.09</c:v>
                </c:pt>
                <c:pt idx="1">
                  <c:v>0.26</c:v>
                </c:pt>
              </c:numCache>
            </c:numRef>
          </c:xVal>
          <c:yVal>
            <c:numRef>
              <c:f>'External Probes'!$C$6:$D$6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</c:ser>
        <c:ser>
          <c:idx val="5"/>
          <c:order val="1"/>
          <c:tx>
            <c:v>Probe 2 actual</c:v>
          </c:tx>
          <c:xVal>
            <c:numRef>
              <c:f>'External Probes'!$J$6:$K$6</c:f>
              <c:numCache>
                <c:formatCode>General</c:formatCode>
                <c:ptCount val="2"/>
                <c:pt idx="0">
                  <c:v>0.11</c:v>
                </c:pt>
                <c:pt idx="1">
                  <c:v>0.252</c:v>
                </c:pt>
              </c:numCache>
            </c:numRef>
          </c:xVal>
          <c:yVal>
            <c:numRef>
              <c:f>'External Probes'!$H$6:$I$6</c:f>
              <c:numCache>
                <c:formatCode>General</c:formatCode>
                <c:ptCount val="2"/>
                <c:pt idx="0">
                  <c:v>2.2000000000000002</c:v>
                </c:pt>
                <c:pt idx="1">
                  <c:v>2.2000000000000002</c:v>
                </c:pt>
              </c:numCache>
            </c:numRef>
          </c:yVal>
          <c:smooth val="0"/>
        </c:ser>
        <c:ser>
          <c:idx val="1"/>
          <c:order val="2"/>
          <c:tx>
            <c:v>Probe 3 expected</c:v>
          </c:tx>
          <c:xVal>
            <c:numRef>
              <c:f>'External Probes'!$E$7:$F$7</c:f>
              <c:numCache>
                <c:formatCode>General</c:formatCode>
                <c:ptCount val="2"/>
                <c:pt idx="0">
                  <c:v>0.17</c:v>
                </c:pt>
                <c:pt idx="1">
                  <c:v>0.52</c:v>
                </c:pt>
              </c:numCache>
            </c:numRef>
          </c:xVal>
          <c:yVal>
            <c:numRef>
              <c:f>'External Probes'!$C$7:$D$7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</c:ser>
        <c:ser>
          <c:idx val="6"/>
          <c:order val="3"/>
          <c:tx>
            <c:v>Probe 3 actual</c:v>
          </c:tx>
          <c:xVal>
            <c:numRef>
              <c:f>'External Probes'!$J$7:$K$7</c:f>
              <c:numCache>
                <c:formatCode>General</c:formatCode>
                <c:ptCount val="2"/>
                <c:pt idx="0">
                  <c:v>0.16650000000000001</c:v>
                </c:pt>
                <c:pt idx="1">
                  <c:v>0.53800000000000003</c:v>
                </c:pt>
              </c:numCache>
            </c:numRef>
          </c:xVal>
          <c:yVal>
            <c:numRef>
              <c:f>'External Probes'!$H$7:$I$7</c:f>
              <c:numCache>
                <c:formatCode>General</c:formatCode>
                <c:ptCount val="2"/>
                <c:pt idx="0">
                  <c:v>3.2</c:v>
                </c:pt>
                <c:pt idx="1">
                  <c:v>3.2</c:v>
                </c:pt>
              </c:numCache>
            </c:numRef>
          </c:yVal>
          <c:smooth val="0"/>
        </c:ser>
        <c:ser>
          <c:idx val="2"/>
          <c:order val="4"/>
          <c:tx>
            <c:v>probe 4 expected</c:v>
          </c:tx>
          <c:xVal>
            <c:numRef>
              <c:f>'External Probes'!$E$8:$F$8</c:f>
              <c:numCache>
                <c:formatCode>General</c:formatCode>
                <c:ptCount val="2"/>
                <c:pt idx="0">
                  <c:v>0.35</c:v>
                </c:pt>
                <c:pt idx="1">
                  <c:v>1.05</c:v>
                </c:pt>
              </c:numCache>
            </c:numRef>
          </c:xVal>
          <c:yVal>
            <c:numRef>
              <c:f>'External Probes'!$C$8:$D$8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</c:ser>
        <c:ser>
          <c:idx val="7"/>
          <c:order val="5"/>
          <c:tx>
            <c:v>Probe 4 actual</c:v>
          </c:tx>
          <c:xVal>
            <c:numRef>
              <c:f>'External Probes'!$J$8:$K$8</c:f>
              <c:numCache>
                <c:formatCode>General</c:formatCode>
                <c:ptCount val="2"/>
                <c:pt idx="0">
                  <c:v>0.21360000000000001</c:v>
                </c:pt>
                <c:pt idx="1">
                  <c:v>0.98399999999999999</c:v>
                </c:pt>
              </c:numCache>
            </c:numRef>
          </c:xVal>
          <c:yVal>
            <c:numRef>
              <c:f>'External Probes'!$H$8:$I$8</c:f>
              <c:numCache>
                <c:formatCode>General</c:formatCode>
                <c:ptCount val="2"/>
                <c:pt idx="0">
                  <c:v>4.2</c:v>
                </c:pt>
                <c:pt idx="1">
                  <c:v>4.2</c:v>
                </c:pt>
              </c:numCache>
            </c:numRef>
          </c:yVal>
          <c:smooth val="0"/>
        </c:ser>
        <c:ser>
          <c:idx val="3"/>
          <c:order val="6"/>
          <c:tx>
            <c:v>Probe 5 expected</c:v>
          </c:tx>
          <c:xVal>
            <c:numRef>
              <c:f>'External Probes'!$E$9:$F$9</c:f>
              <c:numCache>
                <c:formatCode>General</c:formatCode>
                <c:ptCount val="2"/>
                <c:pt idx="0">
                  <c:v>0.7</c:v>
                </c:pt>
                <c:pt idx="1">
                  <c:v>2.1</c:v>
                </c:pt>
              </c:numCache>
            </c:numRef>
          </c:xVal>
          <c:yVal>
            <c:numRef>
              <c:f>'External Probes'!$C$9:$D$9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8"/>
          <c:order val="7"/>
          <c:tx>
            <c:v>Probe 5 actual</c:v>
          </c:tx>
          <c:xVal>
            <c:numRef>
              <c:f>'External Probes'!$J$9:$K$9</c:f>
              <c:numCache>
                <c:formatCode>General</c:formatCode>
                <c:ptCount val="2"/>
                <c:pt idx="0">
                  <c:v>1.4</c:v>
                </c:pt>
                <c:pt idx="1">
                  <c:v>1.78</c:v>
                </c:pt>
              </c:numCache>
            </c:numRef>
          </c:xVal>
          <c:yVal>
            <c:numRef>
              <c:f>'External Probes'!$H$9:$I$9</c:f>
              <c:numCache>
                <c:formatCode>General</c:formatCode>
                <c:ptCount val="2"/>
                <c:pt idx="0">
                  <c:v>5.2</c:v>
                </c:pt>
                <c:pt idx="1">
                  <c:v>5.2</c:v>
                </c:pt>
              </c:numCache>
            </c:numRef>
          </c:yVal>
          <c:smooth val="0"/>
        </c:ser>
        <c:ser>
          <c:idx val="4"/>
          <c:order val="8"/>
          <c:tx>
            <c:v>Probe 6 expected</c:v>
          </c:tx>
          <c:xVal>
            <c:numRef>
              <c:f>'External Probes'!$E$10:$F$10</c:f>
              <c:numCache>
                <c:formatCode>General</c:formatCode>
                <c:ptCount val="2"/>
                <c:pt idx="0">
                  <c:v>1.5</c:v>
                </c:pt>
                <c:pt idx="1">
                  <c:v>3.4</c:v>
                </c:pt>
              </c:numCache>
            </c:numRef>
          </c:xVal>
          <c:yVal>
            <c:numRef>
              <c:f>'External Probes'!$C$10:$D$10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75968"/>
        <c:axId val="101078144"/>
      </c:scatterChart>
      <c:valAx>
        <c:axId val="101075968"/>
        <c:scaling>
          <c:orientation val="minMax"/>
          <c:max val="2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Field [T]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01078144"/>
        <c:crosses val="autoZero"/>
        <c:crossBetween val="midCat"/>
      </c:valAx>
      <c:valAx>
        <c:axId val="101078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Probe #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1075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'Measured 1997'!$A$1</c:f>
              <c:strCache>
                <c:ptCount val="1"/>
                <c:pt idx="0">
                  <c:v>NMR Locked data</c:v>
                </c:pt>
              </c:strCache>
            </c:strRef>
          </c:tx>
          <c:spPr>
            <a:ln w="3175"/>
          </c:spPr>
          <c:xVal>
            <c:numRef>
              <c:f>'Measured 1997'!$A$6:$A$26</c:f>
              <c:numCache>
                <c:formatCode>General</c:formatCode>
                <c:ptCount val="21"/>
                <c:pt idx="0">
                  <c:v>108</c:v>
                </c:pt>
                <c:pt idx="1">
                  <c:v>177.6</c:v>
                </c:pt>
                <c:pt idx="2">
                  <c:v>247.2</c:v>
                </c:pt>
                <c:pt idx="3">
                  <c:v>316.8</c:v>
                </c:pt>
                <c:pt idx="4">
                  <c:v>386.4</c:v>
                </c:pt>
                <c:pt idx="5">
                  <c:v>456</c:v>
                </c:pt>
                <c:pt idx="6">
                  <c:v>525.6</c:v>
                </c:pt>
                <c:pt idx="7">
                  <c:v>595.6</c:v>
                </c:pt>
                <c:pt idx="8">
                  <c:v>664.8</c:v>
                </c:pt>
                <c:pt idx="9">
                  <c:v>734.4</c:v>
                </c:pt>
                <c:pt idx="10">
                  <c:v>804</c:v>
                </c:pt>
                <c:pt idx="11">
                  <c:v>873.6</c:v>
                </c:pt>
                <c:pt idx="12">
                  <c:v>943.2</c:v>
                </c:pt>
                <c:pt idx="13">
                  <c:v>1012.8</c:v>
                </c:pt>
                <c:pt idx="14">
                  <c:v>1082.4000000000001</c:v>
                </c:pt>
                <c:pt idx="15">
                  <c:v>1152</c:v>
                </c:pt>
                <c:pt idx="16">
                  <c:v>1221.5999999999999</c:v>
                </c:pt>
                <c:pt idx="17">
                  <c:v>1291.5999999999999</c:v>
                </c:pt>
                <c:pt idx="18">
                  <c:v>1360.8</c:v>
                </c:pt>
                <c:pt idx="19">
                  <c:v>1430.4</c:v>
                </c:pt>
                <c:pt idx="20">
                  <c:v>1500</c:v>
                </c:pt>
              </c:numCache>
            </c:numRef>
          </c:xVal>
          <c:yVal>
            <c:numRef>
              <c:f>'Measured 1997'!$C$6:$C$25</c:f>
              <c:numCache>
                <c:formatCode>General</c:formatCode>
                <c:ptCount val="20"/>
                <c:pt idx="0">
                  <c:v>0.90313888888888894</c:v>
                </c:pt>
                <c:pt idx="1">
                  <c:v>0.89446509009009012</c:v>
                </c:pt>
                <c:pt idx="2">
                  <c:v>0.89502831715210363</c:v>
                </c:pt>
                <c:pt idx="3">
                  <c:v>0.89494949494949483</c:v>
                </c:pt>
                <c:pt idx="4">
                  <c:v>0.89342650103519683</c:v>
                </c:pt>
                <c:pt idx="5">
                  <c:v>0.89375000000000004</c:v>
                </c:pt>
                <c:pt idx="6">
                  <c:v>0.8951198630136985</c:v>
                </c:pt>
                <c:pt idx="7">
                  <c:v>0.89330255204835463</c:v>
                </c:pt>
                <c:pt idx="8">
                  <c:v>0.89375150421179295</c:v>
                </c:pt>
                <c:pt idx="9">
                  <c:v>0.89360294117647066</c:v>
                </c:pt>
                <c:pt idx="10">
                  <c:v>0.89335447761194042</c:v>
                </c:pt>
                <c:pt idx="11">
                  <c:v>0.89305288461538457</c:v>
                </c:pt>
                <c:pt idx="12">
                  <c:v>0.89270038167938925</c:v>
                </c:pt>
                <c:pt idx="13">
                  <c:v>0.89231141390205382</c:v>
                </c:pt>
                <c:pt idx="14">
                  <c:v>0.89185144124168514</c:v>
                </c:pt>
                <c:pt idx="15">
                  <c:v>0.89127430555555565</c:v>
                </c:pt>
                <c:pt idx="16">
                  <c:v>0.89129420432220052</c:v>
                </c:pt>
                <c:pt idx="17">
                  <c:v>0.88950139362031588</c:v>
                </c:pt>
                <c:pt idx="18">
                  <c:v>0.88831202233980022</c:v>
                </c:pt>
                <c:pt idx="19">
                  <c:v>0.88603257829977633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752"/>
        <c:axId val="111985408"/>
      </c:scatterChart>
      <c:valAx>
        <c:axId val="110954752"/>
        <c:scaling>
          <c:orientation val="minMax"/>
          <c:max val="1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11985408"/>
        <c:crosses val="autoZero"/>
        <c:crossBetween val="midCat"/>
      </c:valAx>
      <c:valAx>
        <c:axId val="111985408"/>
        <c:scaling>
          <c:orientation val="minMax"/>
          <c:max val="0.92"/>
          <c:min val="0.8500000000000000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B/I [mT/A]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110954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1997'!$B$3</c:f>
              <c:strCache>
                <c:ptCount val="1"/>
                <c:pt idx="0">
                  <c:v>B(0,0,0)</c:v>
                </c:pt>
              </c:strCache>
            </c:strRef>
          </c:tx>
          <c:spPr>
            <a:ln w="3175"/>
          </c:spPr>
          <c:xVal>
            <c:numRef>
              <c:f>'Tosca 1997'!$A$6:$A$11</c:f>
              <c:numCache>
                <c:formatCode>General</c:formatCode>
                <c:ptCount val="6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</c:numCache>
            </c:numRef>
          </c:xVal>
          <c:yVal>
            <c:numRef>
              <c:f>'Tosca 1997'!$B$6:$B$11</c:f>
              <c:numCache>
                <c:formatCode>General</c:formatCode>
                <c:ptCount val="6"/>
                <c:pt idx="0">
                  <c:v>6.2190000000000002E-2</c:v>
                </c:pt>
                <c:pt idx="1">
                  <c:v>0.29441000000000001</c:v>
                </c:pt>
                <c:pt idx="2">
                  <c:v>0.83104999999999996</c:v>
                </c:pt>
                <c:pt idx="3">
                  <c:v>1.22062</c:v>
                </c:pt>
                <c:pt idx="4">
                  <c:v>1.6566700000000001</c:v>
                </c:pt>
                <c:pt idx="5">
                  <c:v>2.0390700000000002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68704"/>
        <c:axId val="114148480"/>
      </c:scatterChart>
      <c:valAx>
        <c:axId val="113768704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14148480"/>
        <c:crosses val="autoZero"/>
        <c:crossBetween val="midCat"/>
      </c:valAx>
      <c:valAx>
        <c:axId val="11414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Central Field B [T]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113768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1997'!$C$3</c:f>
              <c:strCache>
                <c:ptCount val="1"/>
                <c:pt idx="0">
                  <c:v>B/I</c:v>
                </c:pt>
              </c:strCache>
            </c:strRef>
          </c:tx>
          <c:spPr>
            <a:ln w="3175"/>
          </c:spPr>
          <c:xVal>
            <c:numRef>
              <c:f>'Tosca 1997'!$A$6:$A$11</c:f>
              <c:numCache>
                <c:formatCode>General</c:formatCode>
                <c:ptCount val="6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</c:numCache>
            </c:numRef>
          </c:xVal>
          <c:yVal>
            <c:numRef>
              <c:f>'Tosca 1997'!$C$6:$C$11</c:f>
              <c:numCache>
                <c:formatCode>General</c:formatCode>
                <c:ptCount val="6"/>
                <c:pt idx="0">
                  <c:v>0.88842857142857146</c:v>
                </c:pt>
                <c:pt idx="1">
                  <c:v>0.88945619335347437</c:v>
                </c:pt>
                <c:pt idx="2">
                  <c:v>0.88598081023454156</c:v>
                </c:pt>
                <c:pt idx="3">
                  <c:v>0.8857910014513789</c:v>
                </c:pt>
                <c:pt idx="4">
                  <c:v>0.83375440362355313</c:v>
                </c:pt>
                <c:pt idx="5">
                  <c:v>0.7067833622183709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15168"/>
        <c:axId val="114303360"/>
      </c:scatterChart>
      <c:valAx>
        <c:axId val="114215168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14303360"/>
        <c:crosses val="autoZero"/>
        <c:crossBetween val="midCat"/>
      </c:valAx>
      <c:valAx>
        <c:axId val="114303360"/>
        <c:scaling>
          <c:orientation val="minMax"/>
          <c:max val="0.9"/>
          <c:min val="0.6000000000000000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B/I [mT/A]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114215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1997'!$D$3</c:f>
              <c:strCache>
                <c:ptCount val="1"/>
                <c:pt idx="0">
                  <c:v>Int By.dz</c:v>
                </c:pt>
              </c:strCache>
            </c:strRef>
          </c:tx>
          <c:spPr>
            <a:ln w="3175"/>
          </c:spPr>
          <c:xVal>
            <c:numRef>
              <c:f>'Tosca 1997'!$A$6:$A$11</c:f>
              <c:numCache>
                <c:formatCode>General</c:formatCode>
                <c:ptCount val="6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</c:numCache>
            </c:numRef>
          </c:xVal>
          <c:yVal>
            <c:numRef>
              <c:f>'Tosca 1997'!$D$6:$D$11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40896"/>
        <c:axId val="116264960"/>
      </c:scatterChart>
      <c:valAx>
        <c:axId val="115840896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16264960"/>
        <c:crosses val="autoZero"/>
        <c:crossBetween val="midCat"/>
      </c:valAx>
      <c:valAx>
        <c:axId val="11626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Integral B.dZ [T.m]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115840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1997'!$E$3</c:f>
              <c:strCache>
                <c:ptCount val="1"/>
                <c:pt idx="0">
                  <c:v>EFL</c:v>
                </c:pt>
              </c:strCache>
            </c:strRef>
          </c:tx>
          <c:spPr>
            <a:ln w="3175"/>
          </c:spPr>
          <c:xVal>
            <c:numRef>
              <c:f>'Tosca 1997'!$A$6:$A$11</c:f>
              <c:numCache>
                <c:formatCode>General</c:formatCode>
                <c:ptCount val="6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</c:numCache>
            </c:numRef>
          </c:xVal>
          <c:yVal>
            <c:numRef>
              <c:f>'Tosca 1997'!$E$6:$E$11</c:f>
              <c:numCache>
                <c:formatCode>0.000</c:formatCode>
                <c:ptCount val="6"/>
                <c:pt idx="0">
                  <c:v>5.1989999999999998</c:v>
                </c:pt>
                <c:pt idx="1">
                  <c:v>5.1989999999999998</c:v>
                </c:pt>
                <c:pt idx="2">
                  <c:v>5.1989999999999998</c:v>
                </c:pt>
                <c:pt idx="3">
                  <c:v>5.1959999999999997</c:v>
                </c:pt>
                <c:pt idx="4">
                  <c:v>5.165</c:v>
                </c:pt>
                <c:pt idx="5">
                  <c:v>5.1180000000000003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56288"/>
        <c:axId val="127758720"/>
      </c:scatterChart>
      <c:valAx>
        <c:axId val="117756288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27758720"/>
        <c:crosses val="autoZero"/>
        <c:crossBetween val="midCat"/>
      </c:valAx>
      <c:valAx>
        <c:axId val="127758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EFL [m]</a:t>
                </a:r>
              </a:p>
            </c:rich>
          </c:tx>
          <c:overlay val="0"/>
        </c:title>
        <c:numFmt formatCode="0.000" sourceLinked="1"/>
        <c:majorTickMark val="out"/>
        <c:minorTickMark val="in"/>
        <c:tickLblPos val="nextTo"/>
        <c:crossAx val="117756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 B(0,0,0)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2017'!$A$2</c:f>
              <c:strCache>
                <c:ptCount val="1"/>
                <c:pt idx="0">
                  <c:v>2017</c:v>
                </c:pt>
              </c:strCache>
            </c:strRef>
          </c:tx>
          <c:spPr>
            <a:ln w="3175"/>
          </c:spPr>
          <c:xVal>
            <c:numRef>
              <c:f>'Tosca 2017'!$A$6:$A$11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'Tosca 2017'!$B$6:$B$11</c:f>
              <c:numCache>
                <c:formatCode>General</c:formatCode>
                <c:ptCount val="6"/>
                <c:pt idx="0">
                  <c:v>0.44545499999999999</c:v>
                </c:pt>
                <c:pt idx="1">
                  <c:v>0.88859630000000001</c:v>
                </c:pt>
                <c:pt idx="2">
                  <c:v>1.3144019</c:v>
                </c:pt>
                <c:pt idx="3">
                  <c:v>1.6529299</c:v>
                </c:pt>
                <c:pt idx="4">
                  <c:v>1.8904190400000001</c:v>
                </c:pt>
                <c:pt idx="5">
                  <c:v>2.0507029999999999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'Tosca 1997'!$A$2</c:f>
              <c:strCache>
                <c:ptCount val="1"/>
                <c:pt idx="0">
                  <c:v>1997</c:v>
                </c:pt>
              </c:strCache>
            </c:strRef>
          </c:tx>
          <c:spPr>
            <a:ln w="3175"/>
          </c:spPr>
          <c:trendline>
            <c:trendlineType val="poly"/>
            <c:order val="2"/>
            <c:dispRSqr val="1"/>
            <c:dispEq val="1"/>
            <c:trendlineLbl>
              <c:numFmt formatCode="0.0000E+00" sourceLinked="0"/>
            </c:trendlineLbl>
          </c:trendline>
          <c:xVal>
            <c:numRef>
              <c:f>'Tosca 1997'!$A$6:$A$12</c:f>
              <c:numCache>
                <c:formatCode>General</c:formatCode>
                <c:ptCount val="7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  <c:pt idx="6">
                  <c:v>3000</c:v>
                </c:pt>
              </c:numCache>
            </c:numRef>
          </c:xVal>
          <c:yVal>
            <c:numRef>
              <c:f>'Tosca 1997'!$B$6:$B$12</c:f>
              <c:numCache>
                <c:formatCode>General</c:formatCode>
                <c:ptCount val="7"/>
                <c:pt idx="0">
                  <c:v>6.2190000000000002E-2</c:v>
                </c:pt>
                <c:pt idx="1">
                  <c:v>0.29441000000000001</c:v>
                </c:pt>
                <c:pt idx="2">
                  <c:v>0.83104999999999996</c:v>
                </c:pt>
                <c:pt idx="3">
                  <c:v>1.22062</c:v>
                </c:pt>
                <c:pt idx="4">
                  <c:v>1.6566700000000001</c:v>
                </c:pt>
                <c:pt idx="5">
                  <c:v>2.0390700000000002</c:v>
                </c:pt>
                <c:pt idx="6">
                  <c:v>2.07314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'Measured 1997'!$A$1</c:f>
              <c:strCache>
                <c:ptCount val="1"/>
                <c:pt idx="0">
                  <c:v>NMR Locked data</c:v>
                </c:pt>
              </c:strCache>
            </c:strRef>
          </c:tx>
          <c:spPr>
            <a:ln w="3175"/>
          </c:spPr>
          <c:xVal>
            <c:numRef>
              <c:f>'Measured 1997'!$A$6:$A$26</c:f>
              <c:numCache>
                <c:formatCode>General</c:formatCode>
                <c:ptCount val="21"/>
                <c:pt idx="0">
                  <c:v>108</c:v>
                </c:pt>
                <c:pt idx="1">
                  <c:v>177.6</c:v>
                </c:pt>
                <c:pt idx="2">
                  <c:v>247.2</c:v>
                </c:pt>
                <c:pt idx="3">
                  <c:v>316.8</c:v>
                </c:pt>
                <c:pt idx="4">
                  <c:v>386.4</c:v>
                </c:pt>
                <c:pt idx="5">
                  <c:v>456</c:v>
                </c:pt>
                <c:pt idx="6">
                  <c:v>525.6</c:v>
                </c:pt>
                <c:pt idx="7">
                  <c:v>595.6</c:v>
                </c:pt>
                <c:pt idx="8">
                  <c:v>664.8</c:v>
                </c:pt>
                <c:pt idx="9">
                  <c:v>734.4</c:v>
                </c:pt>
                <c:pt idx="10">
                  <c:v>804</c:v>
                </c:pt>
                <c:pt idx="11">
                  <c:v>873.6</c:v>
                </c:pt>
                <c:pt idx="12">
                  <c:v>943.2</c:v>
                </c:pt>
                <c:pt idx="13">
                  <c:v>1012.8</c:v>
                </c:pt>
                <c:pt idx="14">
                  <c:v>1082.4000000000001</c:v>
                </c:pt>
                <c:pt idx="15">
                  <c:v>1152</c:v>
                </c:pt>
                <c:pt idx="16">
                  <c:v>1221.5999999999999</c:v>
                </c:pt>
                <c:pt idx="17">
                  <c:v>1291.5999999999999</c:v>
                </c:pt>
                <c:pt idx="18">
                  <c:v>1360.8</c:v>
                </c:pt>
                <c:pt idx="19">
                  <c:v>1430.4</c:v>
                </c:pt>
                <c:pt idx="20">
                  <c:v>1500</c:v>
                </c:pt>
              </c:numCache>
            </c:numRef>
          </c:xVal>
          <c:yVal>
            <c:numRef>
              <c:f>'Measured 1997'!$B$6:$B$26</c:f>
              <c:numCache>
                <c:formatCode>General</c:formatCode>
                <c:ptCount val="21"/>
                <c:pt idx="0">
                  <c:v>9.7539000000000001E-2</c:v>
                </c:pt>
                <c:pt idx="1">
                  <c:v>0.158857</c:v>
                </c:pt>
                <c:pt idx="2">
                  <c:v>0.221251</c:v>
                </c:pt>
                <c:pt idx="3">
                  <c:v>0.28351999999999999</c:v>
                </c:pt>
                <c:pt idx="4">
                  <c:v>0.34522000000000003</c:v>
                </c:pt>
                <c:pt idx="5">
                  <c:v>0.40755000000000002</c:v>
                </c:pt>
                <c:pt idx="6">
                  <c:v>0.47047499999999998</c:v>
                </c:pt>
                <c:pt idx="7">
                  <c:v>0.53205100000000005</c:v>
                </c:pt>
                <c:pt idx="8">
                  <c:v>0.59416599999999997</c:v>
                </c:pt>
                <c:pt idx="9">
                  <c:v>0.65626200000000001</c:v>
                </c:pt>
                <c:pt idx="10">
                  <c:v>0.71825700000000003</c:v>
                </c:pt>
                <c:pt idx="11">
                  <c:v>0.78017099999999995</c:v>
                </c:pt>
                <c:pt idx="12">
                  <c:v>0.84199500000000005</c:v>
                </c:pt>
                <c:pt idx="13">
                  <c:v>0.90373300000000001</c:v>
                </c:pt>
                <c:pt idx="14">
                  <c:v>0.96533999999999998</c:v>
                </c:pt>
                <c:pt idx="15">
                  <c:v>1.026748</c:v>
                </c:pt>
                <c:pt idx="16">
                  <c:v>1.088805</c:v>
                </c:pt>
                <c:pt idx="17">
                  <c:v>1.1488799999999999</c:v>
                </c:pt>
                <c:pt idx="18">
                  <c:v>1.208815</c:v>
                </c:pt>
                <c:pt idx="19">
                  <c:v>1.2673810000000001</c:v>
                </c:pt>
                <c:pt idx="20">
                  <c:v>1.3241799999999999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22368"/>
        <c:axId val="71501312"/>
      </c:scatterChart>
      <c:valAx>
        <c:axId val="129322368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71501312"/>
        <c:crosses val="autoZero"/>
        <c:crossBetween val="midCat"/>
      </c:valAx>
      <c:valAx>
        <c:axId val="71501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Central Field B [T]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129322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 B/I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0997375328084"/>
          <c:y val="0.20869240303295422"/>
          <c:w val="0.63295581802274714"/>
          <c:h val="0.59104512977544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'Tosca 2017'!$A$2</c:f>
              <c:strCache>
                <c:ptCount val="1"/>
                <c:pt idx="0">
                  <c:v>2017</c:v>
                </c:pt>
              </c:strCache>
            </c:strRef>
          </c:tx>
          <c:spPr>
            <a:ln w="3175"/>
          </c:spPr>
          <c:xVal>
            <c:numRef>
              <c:f>'Tosca 2017'!$A$6:$A$11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'Tosca 2017'!$C$6:$C$11</c:f>
              <c:numCache>
                <c:formatCode>General</c:formatCode>
                <c:ptCount val="6"/>
                <c:pt idx="0">
                  <c:v>0.89090999999999998</c:v>
                </c:pt>
                <c:pt idx="1">
                  <c:v>0.88859630000000001</c:v>
                </c:pt>
                <c:pt idx="2">
                  <c:v>0.87626793333333342</c:v>
                </c:pt>
                <c:pt idx="3">
                  <c:v>0.82646494999999998</c:v>
                </c:pt>
                <c:pt idx="4">
                  <c:v>0.75616761600000004</c:v>
                </c:pt>
                <c:pt idx="5">
                  <c:v>0.68356766666666668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'Tosca 1997'!$A$2</c:f>
              <c:strCache>
                <c:ptCount val="1"/>
                <c:pt idx="0">
                  <c:v>1997</c:v>
                </c:pt>
              </c:strCache>
            </c:strRef>
          </c:tx>
          <c:spPr>
            <a:ln w="3175"/>
          </c:spPr>
          <c:xVal>
            <c:numRef>
              <c:f>'Tosca 1997'!$A$6:$A$12</c:f>
              <c:numCache>
                <c:formatCode>General</c:formatCode>
                <c:ptCount val="7"/>
                <c:pt idx="0">
                  <c:v>70</c:v>
                </c:pt>
                <c:pt idx="1">
                  <c:v>331</c:v>
                </c:pt>
                <c:pt idx="2">
                  <c:v>938</c:v>
                </c:pt>
                <c:pt idx="3">
                  <c:v>1378</c:v>
                </c:pt>
                <c:pt idx="4">
                  <c:v>1987</c:v>
                </c:pt>
                <c:pt idx="5">
                  <c:v>2885</c:v>
                </c:pt>
                <c:pt idx="6">
                  <c:v>3000</c:v>
                </c:pt>
              </c:numCache>
            </c:numRef>
          </c:xVal>
          <c:yVal>
            <c:numRef>
              <c:f>'Tosca 1997'!$C$6:$C$12</c:f>
              <c:numCache>
                <c:formatCode>General</c:formatCode>
                <c:ptCount val="7"/>
                <c:pt idx="0">
                  <c:v>0.88842857142857146</c:v>
                </c:pt>
                <c:pt idx="1">
                  <c:v>0.88945619335347437</c:v>
                </c:pt>
                <c:pt idx="2">
                  <c:v>0.88598081023454156</c:v>
                </c:pt>
                <c:pt idx="3">
                  <c:v>0.8857910014513789</c:v>
                </c:pt>
                <c:pt idx="4">
                  <c:v>0.83375440362355313</c:v>
                </c:pt>
                <c:pt idx="5">
                  <c:v>0.7067833622183709</c:v>
                </c:pt>
                <c:pt idx="6">
                  <c:v>0.69104666666666659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'Measured 1997'!$A$1</c:f>
              <c:strCache>
                <c:ptCount val="1"/>
                <c:pt idx="0">
                  <c:v>NMR Locked data</c:v>
                </c:pt>
              </c:strCache>
            </c:strRef>
          </c:tx>
          <c:spPr>
            <a:ln w="3175"/>
          </c:spPr>
          <c:xVal>
            <c:numRef>
              <c:f>'Measured 1997'!$A$6:$A$26</c:f>
              <c:numCache>
                <c:formatCode>General</c:formatCode>
                <c:ptCount val="21"/>
                <c:pt idx="0">
                  <c:v>108</c:v>
                </c:pt>
                <c:pt idx="1">
                  <c:v>177.6</c:v>
                </c:pt>
                <c:pt idx="2">
                  <c:v>247.2</c:v>
                </c:pt>
                <c:pt idx="3">
                  <c:v>316.8</c:v>
                </c:pt>
                <c:pt idx="4">
                  <c:v>386.4</c:v>
                </c:pt>
                <c:pt idx="5">
                  <c:v>456</c:v>
                </c:pt>
                <c:pt idx="6">
                  <c:v>525.6</c:v>
                </c:pt>
                <c:pt idx="7">
                  <c:v>595.6</c:v>
                </c:pt>
                <c:pt idx="8">
                  <c:v>664.8</c:v>
                </c:pt>
                <c:pt idx="9">
                  <c:v>734.4</c:v>
                </c:pt>
                <c:pt idx="10">
                  <c:v>804</c:v>
                </c:pt>
                <c:pt idx="11">
                  <c:v>873.6</c:v>
                </c:pt>
                <c:pt idx="12">
                  <c:v>943.2</c:v>
                </c:pt>
                <c:pt idx="13">
                  <c:v>1012.8</c:v>
                </c:pt>
                <c:pt idx="14">
                  <c:v>1082.4000000000001</c:v>
                </c:pt>
                <c:pt idx="15">
                  <c:v>1152</c:v>
                </c:pt>
                <c:pt idx="16">
                  <c:v>1221.5999999999999</c:v>
                </c:pt>
                <c:pt idx="17">
                  <c:v>1291.5999999999999</c:v>
                </c:pt>
                <c:pt idx="18">
                  <c:v>1360.8</c:v>
                </c:pt>
                <c:pt idx="19">
                  <c:v>1430.4</c:v>
                </c:pt>
                <c:pt idx="20">
                  <c:v>1500</c:v>
                </c:pt>
              </c:numCache>
            </c:numRef>
          </c:xVal>
          <c:yVal>
            <c:numRef>
              <c:f>'Measured 1997'!$C$6:$C$26</c:f>
              <c:numCache>
                <c:formatCode>General</c:formatCode>
                <c:ptCount val="21"/>
                <c:pt idx="0">
                  <c:v>0.90313888888888894</c:v>
                </c:pt>
                <c:pt idx="1">
                  <c:v>0.89446509009009012</c:v>
                </c:pt>
                <c:pt idx="2">
                  <c:v>0.89502831715210363</c:v>
                </c:pt>
                <c:pt idx="3">
                  <c:v>0.89494949494949483</c:v>
                </c:pt>
                <c:pt idx="4">
                  <c:v>0.89342650103519683</c:v>
                </c:pt>
                <c:pt idx="5">
                  <c:v>0.89375000000000004</c:v>
                </c:pt>
                <c:pt idx="6">
                  <c:v>0.8951198630136985</c:v>
                </c:pt>
                <c:pt idx="7">
                  <c:v>0.89330255204835463</c:v>
                </c:pt>
                <c:pt idx="8">
                  <c:v>0.89375150421179295</c:v>
                </c:pt>
                <c:pt idx="9">
                  <c:v>0.89360294117647066</c:v>
                </c:pt>
                <c:pt idx="10">
                  <c:v>0.89335447761194042</c:v>
                </c:pt>
                <c:pt idx="11">
                  <c:v>0.89305288461538457</c:v>
                </c:pt>
                <c:pt idx="12">
                  <c:v>0.89270038167938925</c:v>
                </c:pt>
                <c:pt idx="13">
                  <c:v>0.89231141390205382</c:v>
                </c:pt>
                <c:pt idx="14">
                  <c:v>0.89185144124168514</c:v>
                </c:pt>
                <c:pt idx="15">
                  <c:v>0.89127430555555565</c:v>
                </c:pt>
                <c:pt idx="16">
                  <c:v>0.89129420432220052</c:v>
                </c:pt>
                <c:pt idx="17">
                  <c:v>0.88950139362031588</c:v>
                </c:pt>
                <c:pt idx="18">
                  <c:v>0.88831202233980022</c:v>
                </c:pt>
                <c:pt idx="19">
                  <c:v>0.88603257829977633</c:v>
                </c:pt>
                <c:pt idx="20">
                  <c:v>0.88278666666666661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19616"/>
        <c:axId val="71521792"/>
      </c:scatterChart>
      <c:valAx>
        <c:axId val="71519616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71521792"/>
        <c:crosses val="autoZero"/>
        <c:crossBetween val="midCat"/>
      </c:valAx>
      <c:valAx>
        <c:axId val="71521792"/>
        <c:scaling>
          <c:orientation val="minMax"/>
          <c:max val="0.9"/>
          <c:min val="0.6000000000000000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B/I [mT/A]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71519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770756780402445"/>
          <c:y val="0.18223680373286671"/>
          <c:w val="0.2822924321959755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HMS Dipole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'Tosca 2017'!$D$3</c:f>
              <c:strCache>
                <c:ptCount val="1"/>
                <c:pt idx="0">
                  <c:v>Int By.dz</c:v>
                </c:pt>
              </c:strCache>
            </c:strRef>
          </c:tx>
          <c:spPr>
            <a:ln w="3175"/>
          </c:spPr>
          <c:xVal>
            <c:numRef>
              <c:f>'Tosca 2017'!$A$6:$A$11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'Tosca 2017'!$D$6:$D$11</c:f>
              <c:numCache>
                <c:formatCode>General</c:formatCode>
                <c:ptCount val="6"/>
                <c:pt idx="0">
                  <c:v>2.3553199999999999</c:v>
                </c:pt>
                <c:pt idx="1">
                  <c:v>4.6969399999999997</c:v>
                </c:pt>
                <c:pt idx="2">
                  <c:v>6.9365399999999999</c:v>
                </c:pt>
                <c:pt idx="3">
                  <c:v>8.6656999999999993</c:v>
                </c:pt>
                <c:pt idx="4">
                  <c:v>9.8062400000000007</c:v>
                </c:pt>
                <c:pt idx="5">
                  <c:v>10.5237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41888"/>
        <c:axId val="71543808"/>
      </c:scatterChart>
      <c:valAx>
        <c:axId val="71541888"/>
        <c:scaling>
          <c:orientation val="minMax"/>
          <c:max val="3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[A]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71543808"/>
        <c:crosses val="autoZero"/>
        <c:crossBetween val="midCat"/>
      </c:valAx>
      <c:valAx>
        <c:axId val="71543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Integral B.dZ [T.m]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71541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9.xml"/><Relationship Id="rId7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109537</xdr:rowOff>
    </xdr:from>
    <xdr:to>
      <xdr:col>16</xdr:col>
      <xdr:colOff>76200</xdr:colOff>
      <xdr:row>16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18</xdr:row>
      <xdr:rowOff>0</xdr:rowOff>
    </xdr:from>
    <xdr:to>
      <xdr:col>16</xdr:col>
      <xdr:colOff>95250</xdr:colOff>
      <xdr:row>32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109537</xdr:rowOff>
    </xdr:from>
    <xdr:to>
      <xdr:col>16</xdr:col>
      <xdr:colOff>76200</xdr:colOff>
      <xdr:row>16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18</xdr:row>
      <xdr:rowOff>0</xdr:rowOff>
    </xdr:from>
    <xdr:to>
      <xdr:col>16</xdr:col>
      <xdr:colOff>95250</xdr:colOff>
      <xdr:row>32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25</xdr:col>
      <xdr:colOff>304800</xdr:colOff>
      <xdr:row>17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19</xdr:row>
      <xdr:rowOff>0</xdr:rowOff>
    </xdr:from>
    <xdr:to>
      <xdr:col>25</xdr:col>
      <xdr:colOff>304800</xdr:colOff>
      <xdr:row>33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109537</xdr:rowOff>
    </xdr:from>
    <xdr:to>
      <xdr:col>16</xdr:col>
      <xdr:colOff>76200</xdr:colOff>
      <xdr:row>16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18</xdr:row>
      <xdr:rowOff>28575</xdr:rowOff>
    </xdr:from>
    <xdr:to>
      <xdr:col>16</xdr:col>
      <xdr:colOff>95250</xdr:colOff>
      <xdr:row>32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25</xdr:col>
      <xdr:colOff>304800</xdr:colOff>
      <xdr:row>17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19</xdr:row>
      <xdr:rowOff>0</xdr:rowOff>
    </xdr:from>
    <xdr:to>
      <xdr:col>25</xdr:col>
      <xdr:colOff>304800</xdr:colOff>
      <xdr:row>33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335280</xdr:colOff>
      <xdr:row>35</xdr:row>
      <xdr:rowOff>28575</xdr:rowOff>
    </xdr:from>
    <xdr:to>
      <xdr:col>14</xdr:col>
      <xdr:colOff>226695</xdr:colOff>
      <xdr:row>66</xdr:row>
      <xdr:rowOff>94504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438" r="22954"/>
        <a:stretch/>
      </xdr:blipFill>
      <xdr:spPr>
        <a:xfrm>
          <a:off x="944880" y="6696075"/>
          <a:ext cx="7863840" cy="5971429"/>
        </a:xfrm>
        <a:prstGeom prst="rect">
          <a:avLst/>
        </a:prstGeom>
      </xdr:spPr>
    </xdr:pic>
    <xdr:clientData/>
  </xdr:twoCellAnchor>
  <xdr:twoCellAnchor>
    <xdr:from>
      <xdr:col>12</xdr:col>
      <xdr:colOff>581025</xdr:colOff>
      <xdr:row>38</xdr:row>
      <xdr:rowOff>180975</xdr:rowOff>
    </xdr:from>
    <xdr:to>
      <xdr:col>15</xdr:col>
      <xdr:colOff>390525</xdr:colOff>
      <xdr:row>40</xdr:row>
      <xdr:rowOff>123825</xdr:rowOff>
    </xdr:to>
    <xdr:sp macro="" textlink="">
      <xdr:nvSpPr>
        <xdr:cNvPr id="11" name="TextBox 10"/>
        <xdr:cNvSpPr txBox="1"/>
      </xdr:nvSpPr>
      <xdr:spPr>
        <a:xfrm>
          <a:off x="7943850" y="7419975"/>
          <a:ext cx="16383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NMR Probe locations ~</a:t>
          </a:r>
        </a:p>
      </xdr:txBody>
    </xdr:sp>
    <xdr:clientData/>
  </xdr:twoCellAnchor>
  <xdr:twoCellAnchor>
    <xdr:from>
      <xdr:col>8</xdr:col>
      <xdr:colOff>38100</xdr:colOff>
      <xdr:row>40</xdr:row>
      <xdr:rowOff>123825</xdr:rowOff>
    </xdr:from>
    <xdr:to>
      <xdr:col>14</xdr:col>
      <xdr:colOff>180975</xdr:colOff>
      <xdr:row>48</xdr:row>
      <xdr:rowOff>47625</xdr:rowOff>
    </xdr:to>
    <xdr:cxnSp macro="">
      <xdr:nvCxnSpPr>
        <xdr:cNvPr id="13" name="Straight Arrow Connector 12"/>
        <xdr:cNvCxnSpPr>
          <a:stCxn id="11" idx="2"/>
        </xdr:cNvCxnSpPr>
      </xdr:nvCxnSpPr>
      <xdr:spPr>
        <a:xfrm flipH="1">
          <a:off x="4962525" y="7743825"/>
          <a:ext cx="3800475" cy="14478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64770</xdr:colOff>
      <xdr:row>35</xdr:row>
      <xdr:rowOff>19050</xdr:rowOff>
    </xdr:from>
    <xdr:to>
      <xdr:col>26</xdr:col>
      <xdr:colOff>430530</xdr:colOff>
      <xdr:row>66</xdr:row>
      <xdr:rowOff>84979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0146" r="29215"/>
        <a:stretch/>
      </xdr:blipFill>
      <xdr:spPr>
        <a:xfrm>
          <a:off x="10475595" y="6686550"/>
          <a:ext cx="5852160" cy="5971429"/>
        </a:xfrm>
        <a:prstGeom prst="rect">
          <a:avLst/>
        </a:prstGeom>
      </xdr:spPr>
    </xdr:pic>
    <xdr:clientData/>
  </xdr:twoCellAnchor>
  <xdr:twoCellAnchor editAs="oneCell">
    <xdr:from>
      <xdr:col>27</xdr:col>
      <xdr:colOff>325754</xdr:colOff>
      <xdr:row>31</xdr:row>
      <xdr:rowOff>118884</xdr:rowOff>
    </xdr:from>
    <xdr:to>
      <xdr:col>35</xdr:col>
      <xdr:colOff>495299</xdr:colOff>
      <xdr:row>70</xdr:row>
      <xdr:rowOff>101203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0094" t="13911" r="39586" b="14114"/>
        <a:stretch/>
      </xdr:blipFill>
      <xdr:spPr>
        <a:xfrm>
          <a:off x="16832579" y="6024384"/>
          <a:ext cx="5046345" cy="7411819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2</xdr:row>
      <xdr:rowOff>0</xdr:rowOff>
    </xdr:from>
    <xdr:to>
      <xdr:col>37</xdr:col>
      <xdr:colOff>182880</xdr:colOff>
      <xdr:row>33</xdr:row>
      <xdr:rowOff>65929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5" r="60625"/>
        <a:stretch/>
      </xdr:blipFill>
      <xdr:spPr>
        <a:xfrm>
          <a:off x="17116425" y="381000"/>
          <a:ext cx="5669280" cy="59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6680" cy="62954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0.3672</cdr:x>
      <cdr:y>0.275</cdr:y>
    </cdr:from>
    <cdr:to>
      <cdr:x>0.47731</cdr:x>
      <cdr:y>0.4207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85388" y="1731818"/>
          <a:ext cx="955232" cy="9175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39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Gap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0.61071</cdr:x>
      <cdr:y>0.25328</cdr:y>
    </cdr:from>
    <cdr:to>
      <cdr:x>0.72884</cdr:x>
      <cdr:y>0.34012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297789" y="1595036"/>
          <a:ext cx="1024778" cy="5468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39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No coverage</a:t>
          </a: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32" sqref="D32"/>
    </sheetView>
  </sheetViews>
  <sheetFormatPr defaultRowHeight="15" x14ac:dyDescent="0.25"/>
  <cols>
    <col min="5" max="5" width="9.85546875" customWidth="1"/>
  </cols>
  <sheetData>
    <row r="1" spans="1:8" x14ac:dyDescent="0.25">
      <c r="A1" t="s">
        <v>22</v>
      </c>
      <c r="D1" t="s">
        <v>12</v>
      </c>
    </row>
    <row r="2" spans="1:8" x14ac:dyDescent="0.25">
      <c r="A2">
        <v>1997</v>
      </c>
    </row>
    <row r="3" spans="1:8" x14ac:dyDescent="0.25">
      <c r="A3" s="1" t="s">
        <v>1</v>
      </c>
      <c r="B3" s="1" t="s">
        <v>2</v>
      </c>
      <c r="C3" s="1" t="s">
        <v>13</v>
      </c>
      <c r="D3" s="1" t="s">
        <v>19</v>
      </c>
      <c r="E3" s="1" t="s">
        <v>3</v>
      </c>
      <c r="F3" s="1" t="s">
        <v>4</v>
      </c>
      <c r="G3" s="1" t="s">
        <v>5</v>
      </c>
      <c r="H3" s="1" t="s">
        <v>12</v>
      </c>
    </row>
    <row r="4" spans="1:8" x14ac:dyDescent="0.25">
      <c r="A4" s="1" t="s">
        <v>6</v>
      </c>
      <c r="B4" s="1" t="s">
        <v>7</v>
      </c>
      <c r="C4" s="1" t="s">
        <v>14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</row>
    <row r="6" spans="1:8" x14ac:dyDescent="0.25">
      <c r="A6">
        <v>108</v>
      </c>
      <c r="B6">
        <v>9.7539000000000001E-2</v>
      </c>
      <c r="C6">
        <f>B6*1000/A6</f>
        <v>0.90313888888888894</v>
      </c>
      <c r="E6" s="2"/>
      <c r="G6" s="2"/>
    </row>
    <row r="7" spans="1:8" x14ac:dyDescent="0.25">
      <c r="A7">
        <v>177.6</v>
      </c>
      <c r="B7">
        <v>0.158857</v>
      </c>
      <c r="C7">
        <f t="shared" ref="C7:C26" si="0">B7*1000/A7</f>
        <v>0.89446509009009012</v>
      </c>
      <c r="E7" s="2"/>
      <c r="G7" s="2"/>
    </row>
    <row r="8" spans="1:8" x14ac:dyDescent="0.25">
      <c r="A8">
        <v>247.2</v>
      </c>
      <c r="B8">
        <v>0.221251</v>
      </c>
      <c r="C8">
        <f t="shared" si="0"/>
        <v>0.89502831715210363</v>
      </c>
      <c r="E8" s="2"/>
      <c r="G8" s="2"/>
    </row>
    <row r="9" spans="1:8" x14ac:dyDescent="0.25">
      <c r="A9">
        <v>316.8</v>
      </c>
      <c r="B9">
        <v>0.28351999999999999</v>
      </c>
      <c r="C9">
        <f t="shared" si="0"/>
        <v>0.89494949494949483</v>
      </c>
      <c r="E9" s="2"/>
      <c r="G9" s="2"/>
    </row>
    <row r="10" spans="1:8" x14ac:dyDescent="0.25">
      <c r="A10">
        <v>386.4</v>
      </c>
      <c r="B10">
        <v>0.34522000000000003</v>
      </c>
      <c r="C10">
        <f t="shared" si="0"/>
        <v>0.89342650103519683</v>
      </c>
      <c r="E10" s="2"/>
      <c r="G10" s="2"/>
    </row>
    <row r="11" spans="1:8" x14ac:dyDescent="0.25">
      <c r="A11">
        <v>456</v>
      </c>
      <c r="B11">
        <v>0.40755000000000002</v>
      </c>
      <c r="C11">
        <f t="shared" si="0"/>
        <v>0.89375000000000004</v>
      </c>
      <c r="E11" s="2"/>
      <c r="G11" s="2"/>
    </row>
    <row r="12" spans="1:8" x14ac:dyDescent="0.25">
      <c r="A12">
        <v>525.6</v>
      </c>
      <c r="B12">
        <v>0.47047499999999998</v>
      </c>
      <c r="C12">
        <f t="shared" si="0"/>
        <v>0.8951198630136985</v>
      </c>
      <c r="E12" s="2"/>
      <c r="G12" s="2"/>
      <c r="H12" t="s">
        <v>12</v>
      </c>
    </row>
    <row r="13" spans="1:8" x14ac:dyDescent="0.25">
      <c r="A13">
        <v>595.6</v>
      </c>
      <c r="B13">
        <v>0.53205100000000005</v>
      </c>
      <c r="C13">
        <f t="shared" si="0"/>
        <v>0.89330255204835463</v>
      </c>
      <c r="E13" s="2"/>
      <c r="G13" s="2"/>
    </row>
    <row r="14" spans="1:8" x14ac:dyDescent="0.25">
      <c r="A14">
        <v>664.8</v>
      </c>
      <c r="B14">
        <v>0.59416599999999997</v>
      </c>
      <c r="C14">
        <f t="shared" si="0"/>
        <v>0.89375150421179295</v>
      </c>
      <c r="G14" s="2"/>
    </row>
    <row r="15" spans="1:8" x14ac:dyDescent="0.25">
      <c r="A15">
        <v>734.4</v>
      </c>
      <c r="B15">
        <v>0.65626200000000001</v>
      </c>
      <c r="C15">
        <f t="shared" si="0"/>
        <v>0.89360294117647066</v>
      </c>
      <c r="G15" s="2"/>
    </row>
    <row r="16" spans="1:8" x14ac:dyDescent="0.25">
      <c r="A16">
        <v>804</v>
      </c>
      <c r="B16">
        <v>0.71825700000000003</v>
      </c>
      <c r="C16">
        <f t="shared" si="0"/>
        <v>0.89335447761194042</v>
      </c>
      <c r="G16" s="2"/>
    </row>
    <row r="17" spans="1:7" x14ac:dyDescent="0.25">
      <c r="A17">
        <v>873.6</v>
      </c>
      <c r="B17">
        <v>0.78017099999999995</v>
      </c>
      <c r="C17">
        <f t="shared" si="0"/>
        <v>0.89305288461538457</v>
      </c>
      <c r="G17" s="2"/>
    </row>
    <row r="18" spans="1:7" x14ac:dyDescent="0.25">
      <c r="A18">
        <v>943.2</v>
      </c>
      <c r="B18">
        <v>0.84199500000000005</v>
      </c>
      <c r="C18">
        <f t="shared" si="0"/>
        <v>0.89270038167938925</v>
      </c>
      <c r="G18" s="2"/>
    </row>
    <row r="19" spans="1:7" x14ac:dyDescent="0.25">
      <c r="A19">
        <v>1012.8</v>
      </c>
      <c r="B19">
        <v>0.90373300000000001</v>
      </c>
      <c r="C19">
        <f t="shared" si="0"/>
        <v>0.89231141390205382</v>
      </c>
      <c r="G19" s="2"/>
    </row>
    <row r="20" spans="1:7" x14ac:dyDescent="0.25">
      <c r="A20">
        <v>1082.4000000000001</v>
      </c>
      <c r="B20">
        <v>0.96533999999999998</v>
      </c>
      <c r="C20">
        <f t="shared" si="0"/>
        <v>0.89185144124168514</v>
      </c>
      <c r="G20" s="2"/>
    </row>
    <row r="21" spans="1:7" x14ac:dyDescent="0.25">
      <c r="A21">
        <v>1152</v>
      </c>
      <c r="B21">
        <v>1.026748</v>
      </c>
      <c r="C21">
        <f t="shared" si="0"/>
        <v>0.89127430555555565</v>
      </c>
      <c r="G21" s="2"/>
    </row>
    <row r="22" spans="1:7" x14ac:dyDescent="0.25">
      <c r="A22">
        <v>1221.5999999999999</v>
      </c>
      <c r="B22">
        <v>1.088805</v>
      </c>
      <c r="C22">
        <f t="shared" si="0"/>
        <v>0.89129420432220052</v>
      </c>
      <c r="G22" s="2"/>
    </row>
    <row r="23" spans="1:7" x14ac:dyDescent="0.25">
      <c r="A23">
        <v>1291.5999999999999</v>
      </c>
      <c r="B23">
        <v>1.1488799999999999</v>
      </c>
      <c r="C23">
        <f t="shared" si="0"/>
        <v>0.88950139362031588</v>
      </c>
      <c r="G23" s="2"/>
    </row>
    <row r="24" spans="1:7" x14ac:dyDescent="0.25">
      <c r="A24">
        <v>1360.8</v>
      </c>
      <c r="B24">
        <v>1.208815</v>
      </c>
      <c r="C24">
        <f t="shared" si="0"/>
        <v>0.88831202233980022</v>
      </c>
      <c r="G24" s="2"/>
    </row>
    <row r="25" spans="1:7" x14ac:dyDescent="0.25">
      <c r="A25">
        <v>1430.4</v>
      </c>
      <c r="B25">
        <v>1.2673810000000001</v>
      </c>
      <c r="C25">
        <f t="shared" si="0"/>
        <v>0.88603257829977633</v>
      </c>
      <c r="G25" s="2"/>
    </row>
    <row r="26" spans="1:7" x14ac:dyDescent="0.25">
      <c r="A26">
        <v>1500</v>
      </c>
      <c r="B26">
        <v>1.3241799999999999</v>
      </c>
      <c r="C26">
        <f t="shared" si="0"/>
        <v>0.88278666666666661</v>
      </c>
      <c r="G26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39" sqref="F39"/>
    </sheetView>
  </sheetViews>
  <sheetFormatPr defaultRowHeight="15" x14ac:dyDescent="0.25"/>
  <cols>
    <col min="5" max="5" width="9.85546875" customWidth="1"/>
  </cols>
  <sheetData>
    <row r="1" spans="1:8" x14ac:dyDescent="0.25">
      <c r="A1" t="s">
        <v>0</v>
      </c>
      <c r="D1" t="s">
        <v>12</v>
      </c>
    </row>
    <row r="2" spans="1:8" x14ac:dyDescent="0.25">
      <c r="A2">
        <v>1997</v>
      </c>
    </row>
    <row r="3" spans="1:8" x14ac:dyDescent="0.25">
      <c r="A3" s="1" t="s">
        <v>1</v>
      </c>
      <c r="B3" s="1" t="s">
        <v>2</v>
      </c>
      <c r="C3" s="1" t="s">
        <v>13</v>
      </c>
      <c r="D3" s="1" t="s">
        <v>19</v>
      </c>
      <c r="E3" s="1" t="s">
        <v>3</v>
      </c>
      <c r="F3" s="1" t="s">
        <v>4</v>
      </c>
      <c r="G3" s="1" t="s">
        <v>5</v>
      </c>
      <c r="H3" s="1" t="s">
        <v>12</v>
      </c>
    </row>
    <row r="4" spans="1:8" x14ac:dyDescent="0.25">
      <c r="A4" s="1" t="s">
        <v>6</v>
      </c>
      <c r="B4" s="1" t="s">
        <v>7</v>
      </c>
      <c r="C4" s="1" t="s">
        <v>14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</row>
    <row r="6" spans="1:8" x14ac:dyDescent="0.25">
      <c r="A6">
        <v>70</v>
      </c>
      <c r="B6">
        <v>6.2190000000000002E-2</v>
      </c>
      <c r="C6">
        <f>B6*1000/A6</f>
        <v>0.88842857142857146</v>
      </c>
      <c r="E6" s="2">
        <v>5.1989999999999998</v>
      </c>
      <c r="F6">
        <v>6.9253999999999998</v>
      </c>
      <c r="G6" s="2">
        <f>2*F6*1000/A6^2</f>
        <v>2.8266938775510204</v>
      </c>
    </row>
    <row r="7" spans="1:8" x14ac:dyDescent="0.25">
      <c r="A7">
        <v>331</v>
      </c>
      <c r="B7">
        <v>0.29441000000000001</v>
      </c>
      <c r="C7">
        <f t="shared" ref="C7:C12" si="0">B7*1000/A7</f>
        <v>0.88945619335347437</v>
      </c>
      <c r="E7" s="2">
        <v>5.1989999999999998</v>
      </c>
      <c r="F7">
        <v>155.22</v>
      </c>
      <c r="G7" s="2">
        <f t="shared" ref="G7:G12" si="1">2*F7*1000/A7^2</f>
        <v>2.8334900192586776</v>
      </c>
    </row>
    <row r="8" spans="1:8" x14ac:dyDescent="0.25">
      <c r="A8">
        <v>938</v>
      </c>
      <c r="B8">
        <v>0.83104999999999996</v>
      </c>
      <c r="C8">
        <f t="shared" si="0"/>
        <v>0.88598081023454156</v>
      </c>
      <c r="E8" s="2">
        <v>5.1989999999999998</v>
      </c>
      <c r="F8">
        <v>1235.2080000000001</v>
      </c>
      <c r="G8" s="2">
        <f t="shared" si="1"/>
        <v>2.8077886534431102</v>
      </c>
    </row>
    <row r="9" spans="1:8" x14ac:dyDescent="0.25">
      <c r="A9">
        <v>1378</v>
      </c>
      <c r="B9">
        <v>1.22062</v>
      </c>
      <c r="C9">
        <f t="shared" si="0"/>
        <v>0.8857910014513789</v>
      </c>
      <c r="E9" s="2">
        <v>5.1959999999999997</v>
      </c>
      <c r="F9">
        <v>2667.8470000000002</v>
      </c>
      <c r="G9" s="2">
        <f t="shared" si="1"/>
        <v>2.8099104526658816</v>
      </c>
    </row>
    <row r="10" spans="1:8" x14ac:dyDescent="0.25">
      <c r="A10">
        <v>1987</v>
      </c>
      <c r="B10">
        <v>1.6566700000000001</v>
      </c>
      <c r="C10">
        <f t="shared" si="0"/>
        <v>0.83375440362355313</v>
      </c>
      <c r="E10" s="2">
        <v>5.165</v>
      </c>
      <c r="F10">
        <v>5194.308</v>
      </c>
      <c r="G10" s="2">
        <f t="shared" si="1"/>
        <v>2.6312490676057685</v>
      </c>
    </row>
    <row r="11" spans="1:8" x14ac:dyDescent="0.25">
      <c r="A11">
        <v>2885</v>
      </c>
      <c r="B11">
        <v>2.0390700000000002</v>
      </c>
      <c r="C11">
        <f t="shared" si="0"/>
        <v>0.7067833622183709</v>
      </c>
      <c r="E11" s="2">
        <v>5.1180000000000003</v>
      </c>
      <c r="F11">
        <v>9178.09</v>
      </c>
      <c r="G11" s="2">
        <f t="shared" si="1"/>
        <v>2.2054167705426684</v>
      </c>
    </row>
    <row r="12" spans="1:8" x14ac:dyDescent="0.25">
      <c r="A12">
        <v>3000</v>
      </c>
      <c r="B12">
        <v>2.07314</v>
      </c>
      <c r="C12">
        <f t="shared" si="0"/>
        <v>0.69104666666666659</v>
      </c>
      <c r="E12" s="2">
        <v>5.1120000000000001</v>
      </c>
      <c r="G12" s="2">
        <f t="shared" si="1"/>
        <v>0</v>
      </c>
      <c r="H12" t="s">
        <v>12</v>
      </c>
    </row>
    <row r="13" spans="1:8" x14ac:dyDescent="0.25">
      <c r="E13" s="2"/>
    </row>
    <row r="17" spans="2:2" x14ac:dyDescent="0.25">
      <c r="B17" t="s">
        <v>12</v>
      </c>
    </row>
    <row r="18" spans="2:2" x14ac:dyDescent="0.25">
      <c r="B18" t="s">
        <v>12</v>
      </c>
    </row>
    <row r="19" spans="2:2" x14ac:dyDescent="0.25">
      <c r="B19" t="s">
        <v>12</v>
      </c>
    </row>
    <row r="20" spans="2:2" x14ac:dyDescent="0.25">
      <c r="B20" t="s">
        <v>12</v>
      </c>
    </row>
    <row r="21" spans="2:2" x14ac:dyDescent="0.25">
      <c r="B21" t="s">
        <v>12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3" workbookViewId="0">
      <selection activeCell="A30" sqref="A30"/>
    </sheetView>
  </sheetViews>
  <sheetFormatPr defaultRowHeight="15" x14ac:dyDescent="0.25"/>
  <cols>
    <col min="5" max="5" width="9.85546875" customWidth="1"/>
  </cols>
  <sheetData>
    <row r="1" spans="1:8" x14ac:dyDescent="0.25">
      <c r="A1" t="s">
        <v>0</v>
      </c>
      <c r="D1" t="s">
        <v>18</v>
      </c>
    </row>
    <row r="2" spans="1:8" x14ac:dyDescent="0.25">
      <c r="A2">
        <v>2017</v>
      </c>
    </row>
    <row r="3" spans="1:8" x14ac:dyDescent="0.25">
      <c r="A3" s="1" t="s">
        <v>1</v>
      </c>
      <c r="B3" s="1" t="s">
        <v>2</v>
      </c>
      <c r="C3" s="1" t="s">
        <v>13</v>
      </c>
      <c r="D3" s="1" t="s">
        <v>19</v>
      </c>
      <c r="E3" s="1" t="s">
        <v>3</v>
      </c>
      <c r="F3" s="1" t="s">
        <v>4</v>
      </c>
      <c r="G3" s="1" t="s">
        <v>5</v>
      </c>
      <c r="H3" s="1" t="s">
        <v>12</v>
      </c>
    </row>
    <row r="4" spans="1:8" x14ac:dyDescent="0.25">
      <c r="A4" s="1" t="s">
        <v>6</v>
      </c>
      <c r="B4" s="1" t="s">
        <v>7</v>
      </c>
      <c r="C4" s="1" t="s">
        <v>14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</row>
    <row r="6" spans="1:8" x14ac:dyDescent="0.25">
      <c r="A6">
        <v>500</v>
      </c>
      <c r="B6">
        <v>0.44545499999999999</v>
      </c>
      <c r="C6">
        <f>B6*1000/A6</f>
        <v>0.89090999999999998</v>
      </c>
      <c r="D6">
        <f>2*1.17766</f>
        <v>2.3553199999999999</v>
      </c>
      <c r="E6" s="2">
        <f>D6/B6</f>
        <v>5.2874476658697285</v>
      </c>
      <c r="F6">
        <v>356.21</v>
      </c>
      <c r="G6" s="2">
        <f>2*F6*1000/A6^2</f>
        <v>2.8496800000000002</v>
      </c>
    </row>
    <row r="7" spans="1:8" x14ac:dyDescent="0.25">
      <c r="A7">
        <v>1000</v>
      </c>
      <c r="B7">
        <v>0.88859630000000001</v>
      </c>
      <c r="C7">
        <f t="shared" ref="C7:C11" si="0">B7*1000/A7</f>
        <v>0.88859630000000001</v>
      </c>
      <c r="D7">
        <f>2*2.34847</f>
        <v>4.6969399999999997</v>
      </c>
      <c r="E7" s="2">
        <f t="shared" ref="E7:E11" si="1">D7/B7</f>
        <v>5.2857973862821614</v>
      </c>
      <c r="F7">
        <v>1416.921</v>
      </c>
      <c r="G7" s="2">
        <f t="shared" ref="G7:G11" si="2">2*F7*1000/A7^2</f>
        <v>2.8338420000000002</v>
      </c>
    </row>
    <row r="8" spans="1:8" x14ac:dyDescent="0.25">
      <c r="A8">
        <v>1500</v>
      </c>
      <c r="B8">
        <v>1.3144019</v>
      </c>
      <c r="C8">
        <f t="shared" si="0"/>
        <v>0.87626793333333342</v>
      </c>
      <c r="D8">
        <f>2*3.46827</f>
        <v>6.9365399999999999</v>
      </c>
      <c r="E8" s="2">
        <f t="shared" si="1"/>
        <v>5.2773356459694707</v>
      </c>
      <c r="G8" s="2">
        <f t="shared" si="2"/>
        <v>0</v>
      </c>
    </row>
    <row r="9" spans="1:8" x14ac:dyDescent="0.25">
      <c r="A9">
        <v>2000</v>
      </c>
      <c r="B9">
        <v>1.6529299</v>
      </c>
      <c r="C9">
        <f t="shared" si="0"/>
        <v>0.82646494999999998</v>
      </c>
      <c r="D9">
        <f>2*4.33285</f>
        <v>8.6656999999999993</v>
      </c>
      <c r="E9" s="2">
        <f t="shared" si="1"/>
        <v>5.242630071607997</v>
      </c>
      <c r="G9" s="2">
        <f t="shared" si="2"/>
        <v>0</v>
      </c>
    </row>
    <row r="10" spans="1:8" x14ac:dyDescent="0.25">
      <c r="A10">
        <v>2500</v>
      </c>
      <c r="B10">
        <v>1.8904190400000001</v>
      </c>
      <c r="C10">
        <f t="shared" si="0"/>
        <v>0.75616761600000004</v>
      </c>
      <c r="D10">
        <f>2*4.90312</f>
        <v>9.8062400000000007</v>
      </c>
      <c r="E10" s="2">
        <f t="shared" si="1"/>
        <v>5.1873366658431461</v>
      </c>
      <c r="G10" s="2">
        <f t="shared" si="2"/>
        <v>0</v>
      </c>
    </row>
    <row r="11" spans="1:8" x14ac:dyDescent="0.25">
      <c r="A11">
        <v>3000</v>
      </c>
      <c r="B11">
        <v>2.0507029999999999</v>
      </c>
      <c r="C11">
        <f t="shared" si="0"/>
        <v>0.68356766666666668</v>
      </c>
      <c r="D11">
        <f>2*5.26185</f>
        <v>10.5237</v>
      </c>
      <c r="E11" s="2">
        <f t="shared" si="1"/>
        <v>5.1317523795498419</v>
      </c>
      <c r="G11" s="2">
        <f t="shared" si="2"/>
        <v>0</v>
      </c>
    </row>
    <row r="12" spans="1:8" x14ac:dyDescent="0.25">
      <c r="E12" s="2"/>
      <c r="H12" t="s">
        <v>12</v>
      </c>
    </row>
    <row r="13" spans="1:8" x14ac:dyDescent="0.25">
      <c r="E13" s="2"/>
    </row>
    <row r="17" spans="1:6" x14ac:dyDescent="0.25">
      <c r="B17" t="s">
        <v>20</v>
      </c>
    </row>
    <row r="18" spans="1:6" x14ac:dyDescent="0.25">
      <c r="B18" t="s">
        <v>21</v>
      </c>
    </row>
    <row r="19" spans="1:6" x14ac:dyDescent="0.25">
      <c r="B19" t="s">
        <v>15</v>
      </c>
    </row>
    <row r="20" spans="1:6" x14ac:dyDescent="0.25">
      <c r="B20" t="s">
        <v>16</v>
      </c>
    </row>
    <row r="21" spans="1:6" x14ac:dyDescent="0.25">
      <c r="B21" t="s">
        <v>17</v>
      </c>
    </row>
    <row r="25" spans="1:6" x14ac:dyDescent="0.25">
      <c r="A25" t="s">
        <v>6</v>
      </c>
      <c r="B25" t="s">
        <v>7</v>
      </c>
      <c r="C25" t="s">
        <v>23</v>
      </c>
      <c r="D25" t="s">
        <v>23</v>
      </c>
      <c r="E25" t="s">
        <v>24</v>
      </c>
      <c r="F25" t="s">
        <v>25</v>
      </c>
    </row>
    <row r="26" spans="1:6" x14ac:dyDescent="0.25">
      <c r="A26">
        <v>280</v>
      </c>
      <c r="B26">
        <f>-0.00000012581*A26^2+0.001084*A26-0.037393</f>
        <v>0.25626349599999992</v>
      </c>
      <c r="C26">
        <v>2</v>
      </c>
      <c r="D26">
        <v>2</v>
      </c>
      <c r="E26">
        <v>0.09</v>
      </c>
      <c r="F26">
        <v>0.26</v>
      </c>
    </row>
    <row r="27" spans="1:6" x14ac:dyDescent="0.25">
      <c r="A27">
        <v>140</v>
      </c>
      <c r="B27">
        <f t="shared" ref="B27:B32" si="3">-0.00000012581*A27^2+0.001084*A27-0.037393</f>
        <v>0.11190112399999996</v>
      </c>
      <c r="C27">
        <v>3</v>
      </c>
      <c r="D27">
        <v>3</v>
      </c>
      <c r="E27">
        <v>0.17</v>
      </c>
      <c r="F27">
        <v>0.52</v>
      </c>
    </row>
    <row r="28" spans="1:6" x14ac:dyDescent="0.25">
      <c r="A28">
        <v>160</v>
      </c>
      <c r="B28">
        <f t="shared" si="3"/>
        <v>0.13282626399999997</v>
      </c>
      <c r="C28">
        <v>4</v>
      </c>
      <c r="D28">
        <v>4</v>
      </c>
      <c r="E28">
        <v>0.35</v>
      </c>
      <c r="F28">
        <v>1.05</v>
      </c>
    </row>
    <row r="29" spans="1:6" x14ac:dyDescent="0.25">
      <c r="A29">
        <v>90</v>
      </c>
      <c r="B29">
        <f t="shared" si="3"/>
        <v>5.914793899999999E-2</v>
      </c>
      <c r="C29" t="s">
        <v>12</v>
      </c>
      <c r="D29">
        <v>5</v>
      </c>
      <c r="E29">
        <v>0.7</v>
      </c>
      <c r="F29">
        <v>2.1</v>
      </c>
    </row>
    <row r="30" spans="1:6" x14ac:dyDescent="0.25">
      <c r="A30">
        <v>1600</v>
      </c>
      <c r="B30">
        <f t="shared" si="3"/>
        <v>1.3749334</v>
      </c>
      <c r="C30" t="s">
        <v>12</v>
      </c>
      <c r="D30">
        <v>6</v>
      </c>
      <c r="E30">
        <v>1.5</v>
      </c>
      <c r="F30">
        <v>3.4</v>
      </c>
    </row>
    <row r="31" spans="1:6" x14ac:dyDescent="0.25">
      <c r="A31">
        <v>2500</v>
      </c>
      <c r="B31">
        <f t="shared" si="3"/>
        <v>1.8862944999999993</v>
      </c>
    </row>
    <row r="32" spans="1:6" x14ac:dyDescent="0.25">
      <c r="A32">
        <v>2700</v>
      </c>
      <c r="B32">
        <f t="shared" si="3"/>
        <v>1.9722520999999993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14" sqref="F14"/>
    </sheetView>
  </sheetViews>
  <sheetFormatPr defaultRowHeight="15" x14ac:dyDescent="0.25"/>
  <cols>
    <col min="1" max="1" width="12.85546875" customWidth="1"/>
  </cols>
  <sheetData>
    <row r="1" spans="1:11" x14ac:dyDescent="0.25">
      <c r="A1" s="3">
        <v>43034</v>
      </c>
    </row>
    <row r="4" spans="1:11" x14ac:dyDescent="0.25">
      <c r="E4" t="s">
        <v>31</v>
      </c>
      <c r="J4" t="s">
        <v>32</v>
      </c>
    </row>
    <row r="5" spans="1:11" x14ac:dyDescent="0.25">
      <c r="A5" t="s">
        <v>6</v>
      </c>
      <c r="B5" t="s">
        <v>7</v>
      </c>
      <c r="C5" t="s">
        <v>23</v>
      </c>
      <c r="D5" t="s">
        <v>23</v>
      </c>
      <c r="E5" t="s">
        <v>24</v>
      </c>
      <c r="F5" t="s">
        <v>25</v>
      </c>
    </row>
    <row r="6" spans="1:11" x14ac:dyDescent="0.25">
      <c r="A6">
        <v>200</v>
      </c>
      <c r="B6">
        <f>-0.00000012581*A6^2+0.001084*A6-0.037393</f>
        <v>0.17437459999999999</v>
      </c>
      <c r="C6">
        <v>2</v>
      </c>
      <c r="D6">
        <v>2</v>
      </c>
      <c r="E6">
        <v>0.09</v>
      </c>
      <c r="F6">
        <v>0.26</v>
      </c>
      <c r="H6">
        <v>2.2000000000000002</v>
      </c>
      <c r="I6">
        <v>2.2000000000000002</v>
      </c>
      <c r="J6">
        <v>0.11</v>
      </c>
      <c r="K6">
        <v>0.252</v>
      </c>
    </row>
    <row r="7" spans="1:11" x14ac:dyDescent="0.25">
      <c r="A7">
        <v>400</v>
      </c>
      <c r="B7">
        <f t="shared" ref="B7:B12" si="0">-0.00000012581*A7^2+0.001084*A7-0.037393</f>
        <v>0.37607739999999995</v>
      </c>
      <c r="C7">
        <v>3</v>
      </c>
      <c r="D7">
        <v>3</v>
      </c>
      <c r="E7">
        <v>0.17</v>
      </c>
      <c r="F7">
        <v>0.52</v>
      </c>
      <c r="H7">
        <v>3.2</v>
      </c>
      <c r="I7">
        <v>3.2</v>
      </c>
      <c r="J7">
        <v>0.16650000000000001</v>
      </c>
      <c r="K7">
        <v>0.53800000000000003</v>
      </c>
    </row>
    <row r="8" spans="1:11" x14ac:dyDescent="0.25">
      <c r="A8">
        <v>800</v>
      </c>
      <c r="B8">
        <f t="shared" si="0"/>
        <v>0.74928859999999997</v>
      </c>
      <c r="C8">
        <v>4</v>
      </c>
      <c r="D8">
        <v>4</v>
      </c>
      <c r="E8">
        <v>0.35</v>
      </c>
      <c r="F8">
        <v>1.05</v>
      </c>
      <c r="H8">
        <v>4.2</v>
      </c>
      <c r="I8">
        <v>4.2</v>
      </c>
      <c r="J8">
        <v>0.21360000000000001</v>
      </c>
      <c r="K8">
        <v>0.98399999999999999</v>
      </c>
    </row>
    <row r="9" spans="1:11" x14ac:dyDescent="0.25">
      <c r="A9">
        <v>500</v>
      </c>
      <c r="B9">
        <f t="shared" si="0"/>
        <v>0.47315449999999992</v>
      </c>
      <c r="C9">
        <v>5</v>
      </c>
      <c r="D9">
        <v>5</v>
      </c>
      <c r="E9">
        <v>0.7</v>
      </c>
      <c r="F9">
        <v>2.1</v>
      </c>
      <c r="H9">
        <v>5.2</v>
      </c>
      <c r="I9">
        <v>5.2</v>
      </c>
      <c r="J9">
        <v>1.4</v>
      </c>
      <c r="K9">
        <v>1.78</v>
      </c>
    </row>
    <row r="10" spans="1:11" x14ac:dyDescent="0.25">
      <c r="A10">
        <v>1600</v>
      </c>
      <c r="B10">
        <f t="shared" si="0"/>
        <v>1.3749334</v>
      </c>
      <c r="C10">
        <v>6</v>
      </c>
      <c r="D10">
        <v>6</v>
      </c>
      <c r="E10">
        <v>1.5</v>
      </c>
      <c r="F10">
        <v>3.4</v>
      </c>
      <c r="H10">
        <v>6.2</v>
      </c>
      <c r="I10">
        <v>6.2</v>
      </c>
    </row>
    <row r="11" spans="1:11" x14ac:dyDescent="0.25">
      <c r="A11">
        <v>2200</v>
      </c>
      <c r="B11">
        <f t="shared" si="0"/>
        <v>1.7384865999999997</v>
      </c>
    </row>
    <row r="12" spans="1:11" x14ac:dyDescent="0.25">
      <c r="A12">
        <v>2700</v>
      </c>
      <c r="B12">
        <f t="shared" si="0"/>
        <v>1.9722520999999993</v>
      </c>
    </row>
    <row r="14" spans="1:11" x14ac:dyDescent="0.25">
      <c r="A14" t="s">
        <v>29</v>
      </c>
    </row>
    <row r="15" spans="1:11" x14ac:dyDescent="0.25">
      <c r="C15" t="s">
        <v>28</v>
      </c>
    </row>
    <row r="16" spans="1:11" x14ac:dyDescent="0.25">
      <c r="A16" s="1" t="s">
        <v>30</v>
      </c>
      <c r="B16" s="1" t="s">
        <v>7</v>
      </c>
      <c r="C16" s="1" t="s">
        <v>26</v>
      </c>
    </row>
    <row r="17" spans="1:4" x14ac:dyDescent="0.25">
      <c r="A17" s="4">
        <v>90</v>
      </c>
      <c r="B17" s="1"/>
      <c r="C17" s="1">
        <v>1</v>
      </c>
    </row>
    <row r="18" spans="1:4" x14ac:dyDescent="0.25">
      <c r="A18">
        <v>120.45</v>
      </c>
      <c r="B18" s="1">
        <v>0.10899159999999999</v>
      </c>
      <c r="C18" s="1">
        <v>1</v>
      </c>
    </row>
    <row r="19" spans="1:4" x14ac:dyDescent="0.25">
      <c r="A19">
        <v>140</v>
      </c>
      <c r="B19" s="1">
        <v>0.10855919999999999</v>
      </c>
      <c r="C19" s="1">
        <v>2</v>
      </c>
    </row>
    <row r="20" spans="1:4" x14ac:dyDescent="0.25">
      <c r="A20">
        <v>280.52999999999997</v>
      </c>
      <c r="B20">
        <v>0.25188349999999998</v>
      </c>
      <c r="C20" s="1">
        <v>2</v>
      </c>
    </row>
    <row r="21" spans="1:4" x14ac:dyDescent="0.25">
      <c r="A21">
        <v>185.46</v>
      </c>
      <c r="B21">
        <v>0.1665056</v>
      </c>
      <c r="C21" s="1">
        <v>3</v>
      </c>
    </row>
    <row r="22" spans="1:4" x14ac:dyDescent="0.25">
      <c r="A22">
        <v>601.38</v>
      </c>
      <c r="B22">
        <v>0.53831019999999996</v>
      </c>
      <c r="C22" s="1">
        <v>3</v>
      </c>
    </row>
    <row r="23" spans="1:4" x14ac:dyDescent="0.25">
      <c r="A23">
        <v>480</v>
      </c>
      <c r="B23">
        <v>0.21360000000000001</v>
      </c>
      <c r="C23" s="1">
        <v>4</v>
      </c>
      <c r="D23" t="s">
        <v>12</v>
      </c>
    </row>
    <row r="24" spans="1:4" x14ac:dyDescent="0.25">
      <c r="A24">
        <v>801.09</v>
      </c>
      <c r="B24">
        <v>0.71629109999999996</v>
      </c>
      <c r="C24" s="1">
        <v>4</v>
      </c>
      <c r="D24" t="s">
        <v>12</v>
      </c>
    </row>
    <row r="25" spans="1:4" x14ac:dyDescent="0.25">
      <c r="A25">
        <v>1101.33</v>
      </c>
      <c r="B25">
        <v>0.98377210000000004</v>
      </c>
      <c r="C25" s="1">
        <v>4</v>
      </c>
    </row>
    <row r="26" spans="1:4" x14ac:dyDescent="0.25">
      <c r="A26">
        <v>1601.88</v>
      </c>
      <c r="B26">
        <v>1.4037984999999999</v>
      </c>
      <c r="C26" s="1">
        <v>5</v>
      </c>
    </row>
    <row r="27" spans="1:4" x14ac:dyDescent="0.25">
      <c r="A27">
        <v>2202.54</v>
      </c>
      <c r="B27">
        <v>1.78006</v>
      </c>
      <c r="C27" s="1">
        <v>5</v>
      </c>
    </row>
    <row r="28" spans="1:4" x14ac:dyDescent="0.25">
      <c r="A28">
        <v>2703.06</v>
      </c>
      <c r="C28" s="1">
        <v>5</v>
      </c>
    </row>
    <row r="29" spans="1:4" x14ac:dyDescent="0.25">
      <c r="A29">
        <v>2983.41</v>
      </c>
      <c r="C29" s="1" t="s">
        <v>27</v>
      </c>
    </row>
    <row r="30" spans="1:4" x14ac:dyDescent="0.25">
      <c r="A30" t="s">
        <v>12</v>
      </c>
    </row>
  </sheetData>
  <printOptions gridLines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pane ySplit="900" topLeftCell="A15" activePane="bottomLeft"/>
      <selection activeCell="B3" sqref="B3"/>
      <selection pane="bottomLeft" activeCell="A26" sqref="A26"/>
    </sheetView>
  </sheetViews>
  <sheetFormatPr defaultRowHeight="15" x14ac:dyDescent="0.25"/>
  <cols>
    <col min="3" max="6" width="11.85546875" customWidth="1"/>
    <col min="7" max="7" width="12.7109375" customWidth="1"/>
    <col min="8" max="8" width="10.85546875" customWidth="1"/>
    <col min="12" max="12" width="10" style="5" bestFit="1" customWidth="1"/>
  </cols>
  <sheetData>
    <row r="1" spans="1:16" x14ac:dyDescent="0.25">
      <c r="A1" t="s">
        <v>45</v>
      </c>
      <c r="B1" t="s">
        <v>1</v>
      </c>
      <c r="C1" t="s">
        <v>35</v>
      </c>
      <c r="D1" s="1" t="s">
        <v>37</v>
      </c>
      <c r="E1" s="1" t="s">
        <v>38</v>
      </c>
      <c r="F1" s="1" t="s">
        <v>39</v>
      </c>
      <c r="G1" t="s">
        <v>36</v>
      </c>
      <c r="H1" t="s">
        <v>33</v>
      </c>
      <c r="J1" t="s">
        <v>41</v>
      </c>
      <c r="K1" t="s">
        <v>42</v>
      </c>
      <c r="L1" s="5" t="s">
        <v>43</v>
      </c>
    </row>
    <row r="2" spans="1:16" s="1" customFormat="1" x14ac:dyDescent="0.25">
      <c r="B2" s="1" t="s">
        <v>59</v>
      </c>
      <c r="C2" s="1" t="s">
        <v>7</v>
      </c>
      <c r="D2" s="1" t="s">
        <v>34</v>
      </c>
      <c r="E2" s="1" t="s">
        <v>34</v>
      </c>
      <c r="F2" s="1" t="s">
        <v>34</v>
      </c>
      <c r="G2" s="1" t="s">
        <v>7</v>
      </c>
      <c r="H2" s="1" t="s">
        <v>7</v>
      </c>
      <c r="L2" s="6" t="s">
        <v>44</v>
      </c>
    </row>
    <row r="3" spans="1:16" x14ac:dyDescent="0.25">
      <c r="B3">
        <v>200.46</v>
      </c>
      <c r="E3">
        <v>-1800.19</v>
      </c>
      <c r="J3" t="s">
        <v>12</v>
      </c>
    </row>
    <row r="4" spans="1:16" x14ac:dyDescent="0.25">
      <c r="A4">
        <v>750</v>
      </c>
      <c r="B4">
        <v>750.96</v>
      </c>
      <c r="C4">
        <v>0.67108820000000002</v>
      </c>
      <c r="D4">
        <v>85.564019999999999</v>
      </c>
      <c r="E4">
        <v>-6710.3230000000003</v>
      </c>
      <c r="F4">
        <v>-1.917788</v>
      </c>
      <c r="G4" t="s">
        <v>12</v>
      </c>
      <c r="H4">
        <v>0.66961479999999995</v>
      </c>
    </row>
    <row r="5" spans="1:16" x14ac:dyDescent="0.25">
      <c r="A5">
        <v>700</v>
      </c>
      <c r="B5">
        <v>700.98</v>
      </c>
      <c r="C5">
        <v>0.62731389999999998</v>
      </c>
      <c r="D5">
        <v>64.196359999999999</v>
      </c>
      <c r="E5">
        <v>-6272.5389999999998</v>
      </c>
      <c r="F5">
        <v>-58.418990000000001</v>
      </c>
      <c r="G5">
        <v>0.62729170000000001</v>
      </c>
      <c r="H5">
        <v>0.62630220000000003</v>
      </c>
      <c r="L5" s="5">
        <f>(G5-ABS(E5)/10000)/G5</f>
        <v>6.0259046947340032E-5</v>
      </c>
    </row>
    <row r="6" spans="1:16" x14ac:dyDescent="0.25">
      <c r="A6">
        <v>830</v>
      </c>
      <c r="B6">
        <v>831.06</v>
      </c>
      <c r="C6">
        <v>0.74271860000000001</v>
      </c>
      <c r="D6">
        <v>98.868279999999999</v>
      </c>
      <c r="E6">
        <v>-7426.527</v>
      </c>
      <c r="F6">
        <v>2.0151720000000002</v>
      </c>
      <c r="G6">
        <v>0.7423381</v>
      </c>
      <c r="H6">
        <v>0.74122770000000004</v>
      </c>
      <c r="I6" t="s">
        <v>40</v>
      </c>
      <c r="L6" s="5">
        <f>(G6-ABS(E6)/10000)/G6</f>
        <v>-4.2379611123294592E-4</v>
      </c>
    </row>
    <row r="7" spans="1:16" x14ac:dyDescent="0.25">
      <c r="A7">
        <v>830</v>
      </c>
      <c r="B7">
        <v>831.06</v>
      </c>
      <c r="C7" t="s">
        <v>46</v>
      </c>
      <c r="D7">
        <v>75.469290000000001</v>
      </c>
      <c r="E7">
        <v>-7424.6019999999999</v>
      </c>
      <c r="F7">
        <v>-68.995320000000007</v>
      </c>
      <c r="G7">
        <v>0.74251270000000003</v>
      </c>
      <c r="H7">
        <v>0.74137739999999996</v>
      </c>
      <c r="L7" s="5">
        <f t="shared" ref="L7:L12" si="0">(G7-ABS(E7)/10000)/G7</f>
        <v>7.0705861327369706E-5</v>
      </c>
      <c r="M7">
        <f>(G7-G6)*10000</f>
        <v>1.7460000000002474</v>
      </c>
      <c r="N7">
        <f>(H7-H6)*10000</f>
        <v>1.4969999999991934</v>
      </c>
      <c r="O7">
        <f>M7/(G7*10000)*1000000</f>
        <v>235.14749310015131</v>
      </c>
      <c r="P7" t="s">
        <v>48</v>
      </c>
    </row>
    <row r="8" spans="1:16" x14ac:dyDescent="0.25">
      <c r="A8">
        <v>1100</v>
      </c>
      <c r="B8">
        <v>1101.27</v>
      </c>
      <c r="C8">
        <v>0.98280610000000002</v>
      </c>
      <c r="D8">
        <v>97.348910000000004</v>
      </c>
      <c r="E8">
        <v>-9827.2019999999993</v>
      </c>
      <c r="F8">
        <v>-85.967600000000004</v>
      </c>
      <c r="G8">
        <v>0.98239730000000003</v>
      </c>
      <c r="H8">
        <v>0.98095739999999998</v>
      </c>
      <c r="L8" s="5">
        <f t="shared" si="0"/>
        <v>-3.2868575677060983E-4</v>
      </c>
      <c r="P8" t="s">
        <v>47</v>
      </c>
    </row>
    <row r="9" spans="1:16" x14ac:dyDescent="0.25">
      <c r="A9">
        <v>1600</v>
      </c>
      <c r="B9">
        <v>1601.79</v>
      </c>
      <c r="C9">
        <v>1.4052199999999999</v>
      </c>
      <c r="D9">
        <v>140.15129999999999</v>
      </c>
      <c r="E9">
        <v>-14050.97</v>
      </c>
      <c r="F9">
        <v>-121.9782</v>
      </c>
      <c r="G9">
        <v>1.4050914999999999</v>
      </c>
      <c r="H9">
        <v>1.4040653000000001</v>
      </c>
      <c r="L9" s="5">
        <f t="shared" si="0"/>
        <v>-3.9143358280244707E-6</v>
      </c>
      <c r="P9" t="s">
        <v>49</v>
      </c>
    </row>
    <row r="10" spans="1:16" x14ac:dyDescent="0.25">
      <c r="A10">
        <v>1800</v>
      </c>
      <c r="B10">
        <v>1802.25</v>
      </c>
      <c r="C10">
        <v>1.5469489999999999</v>
      </c>
      <c r="D10">
        <v>155.21420000000001</v>
      </c>
      <c r="E10">
        <v>-15468.13</v>
      </c>
      <c r="F10">
        <v>-134.42500000000001</v>
      </c>
      <c r="G10">
        <v>1.5471645999999999</v>
      </c>
      <c r="H10">
        <v>1.5464613</v>
      </c>
      <c r="L10" s="5">
        <f t="shared" si="0"/>
        <v>2.2725442399593195E-4</v>
      </c>
    </row>
    <row r="11" spans="1:16" x14ac:dyDescent="0.25">
      <c r="A11">
        <v>2100</v>
      </c>
      <c r="B11">
        <v>2102.2800000000002</v>
      </c>
      <c r="C11">
        <v>1.7297169999999999</v>
      </c>
      <c r="D11">
        <v>174.0104</v>
      </c>
      <c r="E11">
        <v>-17295.64</v>
      </c>
      <c r="F11">
        <v>-150.2576</v>
      </c>
      <c r="G11">
        <v>1.7304029000000001</v>
      </c>
      <c r="H11">
        <v>1.730032</v>
      </c>
      <c r="L11" s="5" t="e">
        <f>(#REF!-ABS(E11)/10000)/#REF!</f>
        <v>#REF!</v>
      </c>
      <c r="P11" t="s">
        <v>50</v>
      </c>
    </row>
    <row r="12" spans="1:16" x14ac:dyDescent="0.25">
      <c r="A12">
        <v>2400</v>
      </c>
      <c r="B12">
        <v>2402.67</v>
      </c>
      <c r="C12">
        <v>1.883502</v>
      </c>
      <c r="D12">
        <v>188.0275</v>
      </c>
      <c r="E12">
        <v>-18833.37</v>
      </c>
      <c r="F12">
        <v>-163.38890000000001</v>
      </c>
      <c r="G12">
        <v>1.8841783999999999</v>
      </c>
      <c r="H12">
        <v>1.8838307000000001</v>
      </c>
      <c r="L12" s="5">
        <f t="shared" si="0"/>
        <v>4.4656068661019744E-4</v>
      </c>
      <c r="P12" t="s">
        <v>51</v>
      </c>
    </row>
    <row r="13" spans="1:16" x14ac:dyDescent="0.25">
      <c r="A13" t="s">
        <v>52</v>
      </c>
    </row>
    <row r="14" spans="1:16" x14ac:dyDescent="0.25">
      <c r="A14">
        <v>2100</v>
      </c>
      <c r="B14">
        <v>2102.25</v>
      </c>
      <c r="C14">
        <v>1.7299599999999999</v>
      </c>
      <c r="D14">
        <v>171.72</v>
      </c>
      <c r="E14">
        <v>-17298.11</v>
      </c>
      <c r="F14">
        <v>-149.11000000000001</v>
      </c>
      <c r="G14">
        <v>1.7304060000000001</v>
      </c>
      <c r="H14">
        <v>1.7300324</v>
      </c>
      <c r="P14" t="s">
        <v>53</v>
      </c>
    </row>
    <row r="15" spans="1:16" x14ac:dyDescent="0.25">
      <c r="A15">
        <v>2400</v>
      </c>
      <c r="B15">
        <v>2402.73</v>
      </c>
      <c r="C15">
        <v>1.883278</v>
      </c>
      <c r="D15">
        <v>186.84620000000001</v>
      </c>
      <c r="E15">
        <v>-18831.14</v>
      </c>
      <c r="F15">
        <v>-163.36619999999999</v>
      </c>
      <c r="G15">
        <v>1.8841749000000001</v>
      </c>
      <c r="H15">
        <v>1.8838271</v>
      </c>
      <c r="P15" t="s">
        <v>54</v>
      </c>
    </row>
    <row r="16" spans="1:16" x14ac:dyDescent="0.25">
      <c r="A16">
        <v>2700</v>
      </c>
      <c r="B16">
        <v>2702.88</v>
      </c>
      <c r="C16">
        <v>2.0090319999999999</v>
      </c>
      <c r="D16">
        <v>198.2287</v>
      </c>
      <c r="E16">
        <v>-20088.560000000001</v>
      </c>
      <c r="F16">
        <v>-177.31639999999999</v>
      </c>
      <c r="G16">
        <v>2.0105461999999998</v>
      </c>
      <c r="H16">
        <v>2.0087728999999999</v>
      </c>
      <c r="P16" t="s">
        <v>55</v>
      </c>
    </row>
    <row r="17" spans="1:16" x14ac:dyDescent="0.25">
      <c r="A17">
        <v>2800</v>
      </c>
      <c r="B17">
        <v>2803.02</v>
      </c>
      <c r="C17">
        <v>2.0442300000000002</v>
      </c>
      <c r="D17">
        <v>200.79470000000001</v>
      </c>
      <c r="E17">
        <v>-20440.509999999998</v>
      </c>
      <c r="F17">
        <v>-181.5898</v>
      </c>
      <c r="G17">
        <v>2.0460929999999999</v>
      </c>
      <c r="H17">
        <v>2.0434306000000002</v>
      </c>
      <c r="P17" t="s">
        <v>56</v>
      </c>
    </row>
    <row r="18" spans="1:16" x14ac:dyDescent="0.25">
      <c r="A18">
        <v>2700</v>
      </c>
      <c r="B18">
        <v>2702.97</v>
      </c>
      <c r="C18">
        <v>2.0091399999999999</v>
      </c>
      <c r="D18">
        <v>198.2193</v>
      </c>
      <c r="E18">
        <v>-20089.64</v>
      </c>
      <c r="F18">
        <v>-177.32210000000001</v>
      </c>
      <c r="G18">
        <v>2.0109583999999998</v>
      </c>
      <c r="H18">
        <v>2.0091860000000001</v>
      </c>
      <c r="P18" t="s">
        <v>57</v>
      </c>
    </row>
    <row r="19" spans="1:16" x14ac:dyDescent="0.25">
      <c r="A19">
        <v>2400</v>
      </c>
      <c r="B19">
        <v>2402.8200000000002</v>
      </c>
      <c r="C19">
        <v>1.884182</v>
      </c>
      <c r="D19">
        <v>186.83090000000001</v>
      </c>
      <c r="E19">
        <v>-18840.18</v>
      </c>
      <c r="F19">
        <v>-164.6044</v>
      </c>
      <c r="G19">
        <v>1.8855664000000001</v>
      </c>
      <c r="H19">
        <v>1.8852355000000001</v>
      </c>
      <c r="P19" t="s">
        <v>58</v>
      </c>
    </row>
    <row r="20" spans="1:16" x14ac:dyDescent="0.25">
      <c r="A20">
        <v>2100</v>
      </c>
      <c r="B20">
        <v>2102.4299999999998</v>
      </c>
      <c r="C20">
        <v>1.7315529999999999</v>
      </c>
      <c r="D20">
        <v>171.73220000000001</v>
      </c>
      <c r="E20">
        <v>-17314.04</v>
      </c>
      <c r="F20">
        <v>-149.1951</v>
      </c>
      <c r="G20">
        <v>1.7324101999999999</v>
      </c>
      <c r="H20">
        <v>1.7320686999999999</v>
      </c>
      <c r="P20" t="s">
        <v>60</v>
      </c>
    </row>
    <row r="21" spans="1:16" x14ac:dyDescent="0.25">
      <c r="A21">
        <v>1800</v>
      </c>
      <c r="B21">
        <v>1802.22</v>
      </c>
      <c r="C21">
        <v>1.549447</v>
      </c>
      <c r="D21">
        <v>152.8706</v>
      </c>
      <c r="E21">
        <v>-15493.15</v>
      </c>
      <c r="F21">
        <v>-133.35720000000001</v>
      </c>
      <c r="G21">
        <v>1.5499433</v>
      </c>
      <c r="H21">
        <v>1.5492831</v>
      </c>
      <c r="P21" t="s">
        <v>61</v>
      </c>
    </row>
    <row r="22" spans="1:16" x14ac:dyDescent="0.25">
      <c r="A22">
        <v>1600</v>
      </c>
      <c r="B22">
        <v>1601.88</v>
      </c>
      <c r="C22">
        <v>1.4074819999999999</v>
      </c>
      <c r="D22">
        <v>138.97450000000001</v>
      </c>
      <c r="E22">
        <v>-14073.6</v>
      </c>
      <c r="F22">
        <v>-123.2784</v>
      </c>
      <c r="G22">
        <v>1.4080387999999999</v>
      </c>
      <c r="H22">
        <v>1.4070594000000001</v>
      </c>
      <c r="P22" t="s">
        <v>62</v>
      </c>
    </row>
    <row r="23" spans="1:16" x14ac:dyDescent="0.25">
      <c r="A23">
        <v>1100</v>
      </c>
      <c r="B23">
        <v>1101.3900000000001</v>
      </c>
      <c r="C23">
        <v>0.98336290000000004</v>
      </c>
      <c r="D23">
        <v>94.982460000000003</v>
      </c>
      <c r="E23">
        <v>-9832.7939999999999</v>
      </c>
      <c r="F23">
        <v>-85.975899999999996</v>
      </c>
      <c r="G23">
        <v>0.98365599999999997</v>
      </c>
      <c r="H23">
        <v>0.98220609999999997</v>
      </c>
      <c r="P23" t="s">
        <v>63</v>
      </c>
    </row>
    <row r="24" spans="1:16" x14ac:dyDescent="0.25">
      <c r="A24">
        <v>830</v>
      </c>
      <c r="B24">
        <v>831.09</v>
      </c>
      <c r="C24">
        <v>0.74365590000000004</v>
      </c>
      <c r="D24">
        <v>72.226230000000001</v>
      </c>
      <c r="E24">
        <v>-7435.9269999999997</v>
      </c>
      <c r="F24">
        <v>-64.656009999999995</v>
      </c>
      <c r="G24">
        <v>0.74378699999999998</v>
      </c>
      <c r="H24">
        <v>0.74260899999999996</v>
      </c>
      <c r="P24" t="s">
        <v>64</v>
      </c>
    </row>
    <row r="25" spans="1:16" x14ac:dyDescent="0.25">
      <c r="A25">
        <v>700</v>
      </c>
      <c r="B25">
        <v>701.01</v>
      </c>
      <c r="C25">
        <v>0.6272721</v>
      </c>
      <c r="D25">
        <v>62.236190000000001</v>
      </c>
      <c r="E25">
        <v>-6276.14</v>
      </c>
      <c r="F25">
        <v>-58.399000000000001</v>
      </c>
      <c r="G25">
        <v>0.62779079999999998</v>
      </c>
      <c r="H25">
        <v>0.74309769999999997</v>
      </c>
      <c r="P2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Measured 1997</vt:lpstr>
      <vt:lpstr>Tosca 1997</vt:lpstr>
      <vt:lpstr>Tosca 2017</vt:lpstr>
      <vt:lpstr>External Probes</vt:lpstr>
      <vt:lpstr>Center Field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lassiter</dc:creator>
  <cp:lastModifiedBy>Steve Lassiter</cp:lastModifiedBy>
  <cp:lastPrinted>2017-10-30T15:23:45Z</cp:lastPrinted>
  <dcterms:created xsi:type="dcterms:W3CDTF">2017-10-25T15:54:34Z</dcterms:created>
  <dcterms:modified xsi:type="dcterms:W3CDTF">2017-10-31T22:05:46Z</dcterms:modified>
</cp:coreProperties>
</file>