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5 open subcontracts\15-C1196 - Fitzpatrick - 4K Cold Box\F. CONTRACT ADMIN\Accruals\"/>
    </mc:Choice>
  </mc:AlternateContent>
  <bookViews>
    <workbookView xWindow="480" yWindow="48" windowWidth="11352" windowHeight="8448"/>
  </bookViews>
  <sheets>
    <sheet name="Form" sheetId="1" r:id="rId1"/>
    <sheet name="Process" sheetId="4" r:id="rId2"/>
    <sheet name=" Accting USE Data Entry Form" sheetId="3" r:id="rId3"/>
    <sheet name="Invoices" sheetId="6" r:id="rId4"/>
    <sheet name="Mods" sheetId="7" r:id="rId5"/>
    <sheet name="Change Request" sheetId="10" r:id="rId6"/>
    <sheet name="Weekly Update" sheetId="8" r:id="rId7"/>
    <sheet name="List" sheetId="5" r:id="rId8"/>
    <sheet name="Tableau" sheetId="9" r:id="rId9"/>
  </sheets>
  <externalReferences>
    <externalReference r:id="rId10"/>
  </externalReferences>
  <definedNames>
    <definedName name="FNALDESPH3">[1]Details!$F$6</definedName>
    <definedName name="TabTable">Table4[#All]</definedName>
  </definedNames>
  <calcPr calcId="162913"/>
</workbook>
</file>

<file path=xl/calcChain.xml><?xml version="1.0" encoding="utf-8"?>
<calcChain xmlns="http://schemas.openxmlformats.org/spreadsheetml/2006/main">
  <c r="L14" i="3" l="1"/>
  <c r="I18" i="9" l="1"/>
  <c r="I4" i="9"/>
  <c r="I7" i="9"/>
  <c r="I9" i="9"/>
  <c r="I10" i="9"/>
  <c r="I2" i="9"/>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C14" i="1"/>
  <c r="C27" i="1"/>
  <c r="C28" i="1"/>
  <c r="C29" i="1"/>
  <c r="C30" i="1"/>
  <c r="C31" i="1"/>
  <c r="C32" i="1"/>
  <c r="C33" i="1"/>
  <c r="C34" i="1"/>
  <c r="C35" i="1"/>
  <c r="C36" i="1"/>
  <c r="C37" i="1"/>
  <c r="C38" i="1"/>
  <c r="C39" i="1"/>
  <c r="C40" i="1"/>
  <c r="C41" i="1"/>
  <c r="C42" i="1"/>
  <c r="C43" i="1"/>
  <c r="C44" i="1"/>
  <c r="C45" i="1"/>
  <c r="C46" i="1"/>
  <c r="C47" i="1"/>
  <c r="C48" i="1"/>
  <c r="C49" i="1"/>
  <c r="C50" i="1"/>
  <c r="C51" i="1"/>
  <c r="C52" i="1"/>
  <c r="C5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L12" i="3" l="1"/>
  <c r="C12" i="1" s="1"/>
  <c r="L11" i="3" l="1"/>
  <c r="C11" i="1" s="1"/>
  <c r="L13" i="3"/>
  <c r="P14" i="3"/>
  <c r="L15" i="3"/>
  <c r="C15" i="1" s="1"/>
  <c r="L16" i="3"/>
  <c r="L17" i="3"/>
  <c r="L18" i="3"/>
  <c r="L19" i="3"/>
  <c r="L20" i="3"/>
  <c r="C20" i="1" s="1"/>
  <c r="L21" i="3"/>
  <c r="L22" i="3"/>
  <c r="L23" i="3"/>
  <c r="L24" i="3"/>
  <c r="L25" i="3"/>
  <c r="C25" i="1" s="1"/>
  <c r="L26" i="3"/>
  <c r="C26" i="1" s="1"/>
  <c r="L27" i="3"/>
  <c r="L28" i="3"/>
  <c r="L29" i="3"/>
  <c r="L30" i="3"/>
  <c r="L31" i="3"/>
  <c r="L32" i="3"/>
  <c r="L33" i="3"/>
  <c r="L34" i="3"/>
  <c r="L35" i="3"/>
  <c r="L36" i="3"/>
  <c r="L37" i="3"/>
  <c r="L38" i="3"/>
  <c r="L39" i="3"/>
  <c r="L40" i="3"/>
  <c r="L41" i="3"/>
  <c r="L42" i="3"/>
  <c r="L43" i="3"/>
  <c r="L44" i="3"/>
  <c r="L45" i="3"/>
  <c r="L46" i="3"/>
  <c r="L47" i="3"/>
  <c r="L48" i="3"/>
  <c r="L49" i="3"/>
  <c r="L50" i="3"/>
  <c r="L51" i="3"/>
  <c r="L10" i="3"/>
  <c r="P11" i="3"/>
  <c r="P12" i="3"/>
  <c r="P15" i="3"/>
  <c r="P27" i="3"/>
  <c r="P28" i="3"/>
  <c r="P29" i="3"/>
  <c r="P30" i="3"/>
  <c r="P31" i="3"/>
  <c r="P32" i="3"/>
  <c r="P33" i="3"/>
  <c r="P34" i="3"/>
  <c r="P35" i="3"/>
  <c r="P36" i="3"/>
  <c r="P37" i="3"/>
  <c r="P38" i="3"/>
  <c r="P39" i="3"/>
  <c r="P40" i="3"/>
  <c r="P41" i="3"/>
  <c r="P42" i="3"/>
  <c r="P43" i="3"/>
  <c r="P44" i="3"/>
  <c r="P45" i="3"/>
  <c r="P46" i="3"/>
  <c r="P47" i="3"/>
  <c r="P48" i="3"/>
  <c r="P49" i="3"/>
  <c r="P50" i="3"/>
  <c r="P51" i="3"/>
  <c r="P21" i="3" l="1"/>
  <c r="C21" i="1"/>
  <c r="P25" i="3"/>
  <c r="P26" i="3"/>
  <c r="P24" i="3"/>
  <c r="C24" i="1"/>
  <c r="P23" i="3"/>
  <c r="C23" i="1"/>
  <c r="P22" i="3"/>
  <c r="C22" i="1"/>
  <c r="P20" i="3"/>
  <c r="P19" i="3"/>
  <c r="C19" i="1"/>
  <c r="P18" i="3"/>
  <c r="C18" i="1"/>
  <c r="P10" i="3"/>
  <c r="C10" i="1"/>
  <c r="P17" i="3"/>
  <c r="C17" i="1"/>
  <c r="P13" i="3"/>
  <c r="C13" i="1"/>
  <c r="P16" i="3"/>
  <c r="C16" i="1"/>
  <c r="G2" i="7"/>
  <c r="G4" i="7"/>
  <c r="G5" i="7"/>
  <c r="G6" i="7"/>
  <c r="G7" i="7"/>
  <c r="G3" i="7"/>
  <c r="G16" i="7" l="1"/>
  <c r="R14" i="3" l="1"/>
  <c r="V14" i="3"/>
  <c r="R15" i="3"/>
  <c r="V15" i="3"/>
  <c r="R16" i="3"/>
  <c r="V16" i="3"/>
  <c r="R17" i="3"/>
  <c r="V17" i="3"/>
  <c r="R18" i="3"/>
  <c r="V18" i="3"/>
  <c r="R19" i="3"/>
  <c r="V19" i="3"/>
  <c r="R20" i="3"/>
  <c r="V20" i="3"/>
  <c r="R21" i="3"/>
  <c r="V21" i="3"/>
  <c r="R22" i="3"/>
  <c r="V22" i="3"/>
  <c r="R23" i="3"/>
  <c r="V23" i="3"/>
  <c r="R24" i="3"/>
  <c r="V24" i="3"/>
  <c r="T23" i="3" l="1"/>
  <c r="X23" i="3" s="1"/>
  <c r="T15" i="3"/>
  <c r="T22" i="3"/>
  <c r="X22" i="3" s="1"/>
  <c r="T19" i="3"/>
  <c r="X19" i="3" s="1"/>
  <c r="T16" i="3"/>
  <c r="X16" i="3" s="1"/>
  <c r="T20" i="3"/>
  <c r="X20" i="3" s="1"/>
  <c r="T17" i="3"/>
  <c r="X17" i="3" s="1"/>
  <c r="T18" i="3"/>
  <c r="X18" i="3" s="1"/>
  <c r="T21" i="3"/>
  <c r="X21" i="3" s="1"/>
  <c r="T14" i="3"/>
  <c r="X14" i="3" s="1"/>
  <c r="T24" i="3"/>
  <c r="X24" i="3" s="1"/>
  <c r="E13" i="3" l="1"/>
  <c r="C4" i="5"/>
  <c r="C5" i="5" s="1"/>
  <c r="C6" i="5" s="1"/>
  <c r="C7" i="5" s="1"/>
  <c r="C8" i="5" s="1"/>
  <c r="C9" i="5" s="1"/>
  <c r="C10" i="5" s="1"/>
  <c r="C11" i="5" s="1"/>
  <c r="C12" i="5" s="1"/>
  <c r="C13" i="5" s="1"/>
  <c r="C14" i="5" s="1"/>
  <c r="C15" i="5" s="1"/>
  <c r="C16" i="5" s="1"/>
  <c r="C17" i="5" s="1"/>
  <c r="C18" i="5" s="1"/>
  <c r="C19" i="5" s="1"/>
  <c r="C20" i="5" s="1"/>
  <c r="C21" i="5" s="1"/>
  <c r="C22" i="5" s="1"/>
  <c r="C23" i="5" s="1"/>
  <c r="C24" i="5" s="1"/>
  <c r="C5" i="1" l="1"/>
  <c r="C7" i="1"/>
  <c r="H7" i="1"/>
  <c r="K7" i="1"/>
  <c r="V54" i="3"/>
  <c r="A11" i="1"/>
  <c r="A12" i="1"/>
  <c r="A13" i="1"/>
  <c r="A10" i="1"/>
  <c r="G53" i="1"/>
  <c r="G10" i="1"/>
  <c r="V10" i="3" l="1"/>
  <c r="V11" i="3"/>
  <c r="V12" i="3"/>
  <c r="V13" i="3"/>
  <c r="V25" i="3"/>
  <c r="V26" i="3"/>
  <c r="V27" i="3"/>
  <c r="V28" i="3"/>
  <c r="V29" i="3"/>
  <c r="V30" i="3"/>
  <c r="V31" i="3"/>
  <c r="V32" i="3"/>
  <c r="V33" i="3"/>
  <c r="V34" i="3"/>
  <c r="V35" i="3"/>
  <c r="V36" i="3"/>
  <c r="V37" i="3"/>
  <c r="V38" i="3"/>
  <c r="V39" i="3"/>
  <c r="V40" i="3"/>
  <c r="V41" i="3"/>
  <c r="V42" i="3"/>
  <c r="V43" i="3"/>
  <c r="V44" i="3"/>
  <c r="V45" i="3"/>
  <c r="V46" i="3"/>
  <c r="V47" i="3"/>
  <c r="V48" i="3"/>
  <c r="V49" i="3"/>
  <c r="V50" i="3"/>
  <c r="V51" i="3"/>
  <c r="R25" i="3" l="1"/>
  <c r="R26" i="3"/>
  <c r="R27" i="3"/>
  <c r="R28" i="3"/>
  <c r="R29" i="3"/>
  <c r="R30" i="3"/>
  <c r="R31" i="3"/>
  <c r="R32" i="3"/>
  <c r="R33" i="3"/>
  <c r="R34" i="3"/>
  <c r="R35" i="3"/>
  <c r="R36" i="3"/>
  <c r="R37" i="3"/>
  <c r="T37" i="3" s="1"/>
  <c r="R38" i="3"/>
  <c r="R39" i="3"/>
  <c r="T39" i="3" s="1"/>
  <c r="R40" i="3"/>
  <c r="R41" i="3"/>
  <c r="T41" i="3" s="1"/>
  <c r="X41" i="3" s="1"/>
  <c r="R42" i="3"/>
  <c r="R43" i="3"/>
  <c r="R44" i="3"/>
  <c r="T44" i="3" s="1"/>
  <c r="R45" i="3"/>
  <c r="R46" i="3"/>
  <c r="T46" i="3" s="1"/>
  <c r="R51" i="3"/>
  <c r="X39" i="3" l="1"/>
  <c r="T40" i="3"/>
  <c r="X40" i="3" s="1"/>
  <c r="T45" i="3"/>
  <c r="X45" i="3" s="1"/>
  <c r="T28" i="3"/>
  <c r="X28" i="3" s="1"/>
  <c r="X46" i="3"/>
  <c r="X37" i="3"/>
  <c r="T34" i="3"/>
  <c r="X34" i="3" s="1"/>
  <c r="T31" i="3"/>
  <c r="X31" i="3" s="1"/>
  <c r="T29" i="3"/>
  <c r="X29" i="3" s="1"/>
  <c r="T25" i="3"/>
  <c r="X25" i="3" s="1"/>
  <c r="T42" i="3"/>
  <c r="X42" i="3" s="1"/>
  <c r="T36" i="3"/>
  <c r="X36" i="3" s="1"/>
  <c r="T51" i="3"/>
  <c r="X51" i="3" s="1"/>
  <c r="T43" i="3"/>
  <c r="X43" i="3" s="1"/>
  <c r="T38" i="3"/>
  <c r="X38" i="3" s="1"/>
  <c r="T33" i="3"/>
  <c r="X33" i="3" s="1"/>
  <c r="T30" i="3"/>
  <c r="X30" i="3" s="1"/>
  <c r="T27" i="3"/>
  <c r="X27" i="3" s="1"/>
  <c r="X44" i="3"/>
  <c r="T35" i="3"/>
  <c r="X35" i="3" s="1"/>
  <c r="T32" i="3"/>
  <c r="X32" i="3" s="1"/>
  <c r="T26" i="3"/>
  <c r="X26" i="3" s="1"/>
  <c r="N52" i="3" l="1"/>
  <c r="N57" i="3" s="1"/>
  <c r="N58" i="3" s="1"/>
  <c r="L57" i="1"/>
  <c r="P58" i="3" l="1"/>
  <c r="N59" i="3" s="1"/>
  <c r="P59" i="3" s="1"/>
  <c r="R11" i="3"/>
  <c r="T11" i="3" s="1"/>
  <c r="X11" i="3" s="1"/>
  <c r="E53" i="1"/>
  <c r="E39" i="1"/>
  <c r="E12" i="1"/>
  <c r="E11" i="1"/>
  <c r="E10" i="1"/>
  <c r="R13" i="3" l="1"/>
  <c r="T13" i="3" s="1"/>
  <c r="R12" i="3"/>
  <c r="T12" i="3" s="1"/>
  <c r="X12" i="3" s="1"/>
  <c r="X13" i="3" l="1"/>
  <c r="R10" i="3" l="1"/>
  <c r="P52" i="3"/>
  <c r="E52" i="3" s="1"/>
  <c r="R52" i="3" l="1"/>
  <c r="T10" i="3"/>
  <c r="X10" i="3" s="1"/>
  <c r="T52" i="3" l="1"/>
  <c r="X52" i="3" s="1"/>
</calcChain>
</file>

<file path=xl/sharedStrings.xml><?xml version="1.0" encoding="utf-8"?>
<sst xmlns="http://schemas.openxmlformats.org/spreadsheetml/2006/main" count="523" uniqueCount="191">
  <si>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</si>
  <si>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</si>
  <si>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</si>
  <si>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</si>
  <si>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</si>
  <si>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</si>
  <si>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</si>
  <si>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</si>
  <si>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</si>
  <si>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</si>
  <si>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</si>
  <si>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</si>
  <si>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</si>
  <si>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</si>
  <si>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</si>
  <si>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</si>
  <si>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</si>
  <si>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</si>
  <si>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</si>
  <si>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</si>
  <si>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</si>
  <si>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</si>
  <si>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</si>
  <si>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</si>
  <si>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</si>
  <si>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</si>
  <si>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</si>
  <si>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</si>
  <si>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</si>
  <si>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</si>
  <si>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</si>
  <si>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</si>
  <si>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</si>
  <si>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</si>
  <si>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</si>
  <si>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</si>
  <si>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</si>
  <si>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</si>
  <si>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</si>
  <si>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</si>
  <si>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</si>
  <si>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</si>
  <si>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</si>
  <si>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</si>
  <si>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</si>
  <si>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</si>
  <si>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</si>
  <si>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</si>
  <si>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</si>
  <si>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</si>
  <si>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</si>
  <si>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Complete final design review (FDR)</t>
  </si>
  <si>
    <t>Delivery of main material to start CB manufacturing at factory</t>
  </si>
  <si>
    <t>Cold Box 1 Manufacturing Complete</t>
  </si>
  <si>
    <t>Factory acceptance of completed turbines</t>
  </si>
  <si>
    <t>Cold Box 1 Received at SLAC</t>
  </si>
  <si>
    <t>Cold Box 1 Assembled at SLAC</t>
  </si>
  <si>
    <t>Cold Box 2 Manufacturing Complete</t>
  </si>
  <si>
    <t>Cold Box 2 Received at SLAC</t>
  </si>
  <si>
    <t>Cold Box 2 Assembled at SLAC</t>
  </si>
  <si>
    <t>Delivery of operating and maintenance manuals</t>
  </si>
  <si>
    <t>Mod 002: Issue order for Long Lead Items,  add engineering*</t>
  </si>
  <si>
    <t>Air Liquide Advanced Technologies, US Inc. (ALATUS)</t>
  </si>
  <si>
    <t>15-C1196</t>
  </si>
  <si>
    <t>Dana Arenius</t>
  </si>
  <si>
    <t>Invoice #</t>
  </si>
  <si>
    <t>Invoice Date</t>
  </si>
  <si>
    <t>Invoice Amount</t>
  </si>
  <si>
    <t>Fitzpatrick</t>
  </si>
  <si>
    <t>Approval Date</t>
  </si>
  <si>
    <t>Monthly Accrual ($)</t>
  </si>
  <si>
    <t>Mod#</t>
  </si>
  <si>
    <t>Unit Amount</t>
  </si>
  <si>
    <t>Total</t>
  </si>
  <si>
    <t>Award Sched Line</t>
  </si>
  <si>
    <t>Unit</t>
  </si>
  <si>
    <t>CP2 Fabrication</t>
  </si>
  <si>
    <t>CP2 Seismic Option 2</t>
  </si>
  <si>
    <t>CP2 Delivery</t>
  </si>
  <si>
    <t>Dual Core HX-1 Design</t>
  </si>
  <si>
    <t>Delay Costs for HX-1 Design</t>
  </si>
  <si>
    <t>N/A</t>
  </si>
  <si>
    <t>Administrative Mod</t>
  </si>
  <si>
    <t>Funding Modification</t>
  </si>
  <si>
    <t>Heat Exchangers Shipment - CP1</t>
  </si>
  <si>
    <t>Turbine Casing Shipment - CP1</t>
  </si>
  <si>
    <t>Turbine Cartridges and Spare Parts Shipment - CP1</t>
  </si>
  <si>
    <t>Heat Exchangers Shipment - CP2</t>
  </si>
  <si>
    <t>Turbine Casing Shipment - CP2</t>
  </si>
  <si>
    <t>Turbine Cartridges and Spare Parts Shipment - CP2</t>
  </si>
  <si>
    <t>C</t>
  </si>
  <si>
    <t>4.5K CB Milestones</t>
  </si>
  <si>
    <t>Award Value</t>
  </si>
  <si>
    <t>$18.7 M</t>
  </si>
  <si>
    <t>Milestone Description</t>
  </si>
  <si>
    <t xml:space="preserve">Completion of Kick Off Meeting </t>
  </si>
  <si>
    <t>Commissioning, Train, &amp; Accept (CB1)</t>
  </si>
  <si>
    <t>Deliver Ops &amp; Main Manuals</t>
  </si>
  <si>
    <t>Commissioning, Train, &amp; Accept (CB2)</t>
  </si>
  <si>
    <t>#</t>
  </si>
  <si>
    <r>
      <t xml:space="preserve">Complete </t>
    </r>
    <r>
      <rPr>
        <sz val="8"/>
        <color theme="0"/>
        <rFont val="Calibri"/>
        <family val="2"/>
        <scheme val="minor"/>
      </rPr>
      <t>(Subcontract Required)</t>
    </r>
  </si>
  <si>
    <t>Comments</t>
  </si>
  <si>
    <t>11/1/16 - All LLPs orderd.  Jlab approval is pending FDR (Seismic Design Report) acceptance.</t>
  </si>
  <si>
    <t xml:space="preserve">Cold Box 1 Manufacturing </t>
  </si>
  <si>
    <t>Started</t>
  </si>
  <si>
    <t>In Progress</t>
  </si>
  <si>
    <t>Final Design Review (FDR)</t>
  </si>
  <si>
    <r>
      <t xml:space="preserve">Order LLPs
</t>
    </r>
    <r>
      <rPr>
        <sz val="8"/>
        <color theme="1"/>
        <rFont val="Times New Roman"/>
        <family val="1"/>
      </rPr>
      <t>(Heat Exchangers, Cryovalves, Cold Box Shell)</t>
    </r>
  </si>
  <si>
    <r>
      <t xml:space="preserve">Main Material Delivery 
</t>
    </r>
    <r>
      <rPr>
        <sz val="8"/>
        <color theme="1"/>
        <rFont val="Times New Roman"/>
        <family val="1"/>
      </rPr>
      <t>(to PHPK)</t>
    </r>
  </si>
  <si>
    <t>Status/ 
% Complete</t>
  </si>
  <si>
    <t>Milestone #</t>
  </si>
  <si>
    <t>Commissioning, Training, &amp; Acceptance - CB1</t>
  </si>
  <si>
    <t>Commissioning, Training, &amp; Acceptance - CB2</t>
  </si>
  <si>
    <t>MOD 005: Customs &amp; Duties for Line 5</t>
  </si>
  <si>
    <t>MOD 005: UL Stamp for ELE Boxes</t>
  </si>
  <si>
    <t>Beg % Complete</t>
  </si>
  <si>
    <t>Tot % Complete</t>
  </si>
  <si>
    <t xml:space="preserve">2/9/17 - Conference call with all parties scheduled for Monday morning.  
1/26/17 - Approval pending resolution of FDR/ Seismic Report comments.
1/13/17 - All Seismic Report comments submitted to AL for response.  </t>
  </si>
  <si>
    <t>2/1/17 - AL internal manufacturing readiness review conducted at PHPK.</t>
  </si>
  <si>
    <t>2/9/17 - 4th Heat exchanger shipment expected at the end of March.
1/19/17 - Inspection of 3rd (of 4) heat exchanger shipments conducted at PHPK.</t>
  </si>
  <si>
    <t>Actual Complete</t>
  </si>
  <si>
    <t>Duration</t>
  </si>
  <si>
    <t>Start</t>
  </si>
  <si>
    <t>Preliminary Design</t>
  </si>
  <si>
    <t>Activity</t>
  </si>
  <si>
    <t>MS #</t>
  </si>
  <si>
    <t>Subonctract Execution</t>
  </si>
  <si>
    <t>Procurement</t>
  </si>
  <si>
    <t>Final Design</t>
  </si>
  <si>
    <t>Manufacturing</t>
  </si>
  <si>
    <t>Received at SLAC</t>
  </si>
  <si>
    <t>Assembled at SLAC</t>
  </si>
  <si>
    <t>Shipment</t>
  </si>
  <si>
    <t>Assembly</t>
  </si>
  <si>
    <t>Commissioning</t>
  </si>
  <si>
    <t>System</t>
  </si>
  <si>
    <t>CB1</t>
  </si>
  <si>
    <t>CB2</t>
  </si>
  <si>
    <t>Activity Type</t>
  </si>
  <si>
    <t>Milestone</t>
  </si>
  <si>
    <t>WP1 HX-3 Leak Check</t>
  </si>
  <si>
    <t>WP3 Test Cryo Control Valves</t>
  </si>
  <si>
    <t>Complete</t>
  </si>
  <si>
    <t>WP1 HX-4 Leak Check</t>
  </si>
  <si>
    <t>Abbrev Name</t>
  </si>
  <si>
    <t>Award</t>
  </si>
  <si>
    <t>Kickoff Meeting</t>
  </si>
  <si>
    <t>PDR</t>
  </si>
  <si>
    <t>Order LLPs</t>
  </si>
  <si>
    <t>FDR</t>
  </si>
  <si>
    <t>Main Mat'l Delivery</t>
  </si>
  <si>
    <t>Witness Point</t>
  </si>
  <si>
    <t>HX-3 Leak Check</t>
  </si>
  <si>
    <t>HX-4 Leak Check</t>
  </si>
  <si>
    <t>Test Cryo Control Valves</t>
  </si>
  <si>
    <t>Factory Acceptance (turbines)</t>
  </si>
  <si>
    <t>Comm, Train, &amp; Accept Test</t>
  </si>
  <si>
    <t>Deliver Ops &amp; Maint Manuals</t>
  </si>
  <si>
    <t>Column1</t>
  </si>
  <si>
    <t>Task</t>
  </si>
  <si>
    <t>Ship Cold Box</t>
  </si>
  <si>
    <t>Assemble Cold Box</t>
  </si>
  <si>
    <t>Cold Box assembly complete</t>
  </si>
  <si>
    <t>Manufacturing Acceptance Test</t>
  </si>
  <si>
    <t>Mfg Acceptance Test</t>
  </si>
  <si>
    <t>TaskID</t>
  </si>
  <si>
    <t>Activity ID</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</si>
  <si>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</si>
  <si>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</si>
  <si>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</si>
  <si>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</si>
  <si>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</si>
  <si>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</si>
  <si>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</si>
  <si>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</si>
  <si>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</si>
  <si>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</si>
  <si>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</si>
  <si>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</si>
  <si>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</si>
  <si>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</si>
  <si>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</si>
  <si>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</si>
  <si>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</si>
  <si>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</si>
  <si>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</si>
  <si>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</si>
  <si>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</si>
  <si>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 xml:space="preserve">2/24/17 - Revised Hopper Report expected on March 6th.  
2/9/17 - Conference call with all parties scheduled for Monday morning.  
1/26/17 - Approval pending resolution of FDR/ Seismic Report comments.
1/13/17 - All Seismic Report comments submitted to AL for response.  </t>
  </si>
  <si>
    <t>Status</t>
  </si>
  <si>
    <r>
      <t>Subcontract</t>
    </r>
    <r>
      <rPr>
        <sz val="8"/>
        <color theme="0"/>
        <rFont val="Calibri"/>
        <family val="2"/>
        <scheme val="minor"/>
      </rPr>
      <t xml:space="preserve"> Complete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</si>
</sst>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quot;$&quot;#,#00\ &quot;m&quot;"/>
    <numFmt numFmtId="173" formatCode="[$-409]d\-mmm\-yy;@"/>
  </numFmts>
  <fonts count="32"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b/>
      <sz val="18"/>
      <color theme="1"/>
      <name val="Times New Roman"/>
      <family val="1"/>
    </font>
    <font>
      <b/>
      <sz val="14"/>
      <name val="Times New Roman"/>
      <family val="1"/>
    </font>
    <font>
      <sz val="12"/>
      <color theme="1"/>
      <name val="Times New Roman"/>
      <family val="1"/>
    </font>
    <font>
      <sz val="11"/>
      <color theme="1"/>
      <name val="Times New Roman"/>
      <family val="1"/>
    </font>
    <font>
      <sz val="10"/>
      <color theme="0"/>
      <name val="Arial"/>
      <family val="2"/>
    </font>
    <font>
      <sz val="12"/>
      <color theme="0"/>
      <name val="Calibri"/>
      <family val="2"/>
      <scheme val="minor"/>
    </font>
    <font>
      <sz val="8"/>
      <color theme="0"/>
      <name val="Calibri"/>
      <family val="2"/>
      <scheme val="minor"/>
    </font>
    <font>
      <sz val="9"/>
      <name val="Arial"/>
      <family val="2"/>
    </font>
    <font>
      <sz val="8"/>
      <color theme="1"/>
      <name val="Times New Roman"/>
      <family val="1"/>
    </font>
    <font>
      <sz val="8"/>
      <color theme="1"/>
      <name val="Arial"/>
      <family val="2"/>
    </font>
    <font>
      <sz val="9"/>
      <color theme="1"/>
      <name val="Arial"/>
      <family val="2"/>
    </font>
  </fonts>
  <fills count="1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1" tint="0.499984740745262"/>
        <bgColor indexed="64"/>
      </patternFill>
    </fill>
    <fill>
      <patternFill patternType="solid">
        <fgColor theme="0"/>
        <bgColor theme="9" tint="0.79998168889431442"/>
      </patternFill>
    </fill>
    <fill>
      <patternFill patternType="solid">
        <fgColor theme="1" tint="0.34998626667073579"/>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theme="0" tint="-0.14996795556505021"/>
      </left>
      <right/>
      <top style="thin">
        <color indexed="64"/>
      </top>
      <bottom/>
      <diagonal/>
    </border>
    <border>
      <left/>
      <right/>
      <top style="thick">
        <color theme="0"/>
      </top>
      <bottom/>
      <diagonal/>
    </border>
    <border>
      <left style="thin">
        <color theme="0"/>
      </left>
      <right/>
      <top style="thick">
        <color theme="0"/>
      </top>
      <bottom/>
      <diagonal/>
    </border>
    <border>
      <left style="thin">
        <color theme="0"/>
      </left>
      <right/>
      <top style="thin">
        <color theme="0" tint="-0.14996795556505021"/>
      </top>
      <bottom/>
      <diagonal/>
    </border>
    <border>
      <left style="thin">
        <color theme="0" tint="-0.14996795556505021"/>
      </left>
      <right/>
      <top style="thin">
        <color theme="0" tint="-0.14996795556505021"/>
      </top>
      <bottom/>
      <diagonal/>
    </border>
    <border>
      <left/>
      <right/>
      <top style="thin">
        <color theme="0"/>
      </top>
      <bottom/>
      <diagonal/>
    </border>
    <border>
      <left style="thin">
        <color theme="0"/>
      </left>
      <right/>
      <top style="thin">
        <color theme="0"/>
      </top>
      <bottom/>
      <diagonal/>
    </border>
    <border>
      <left style="thin">
        <color theme="0"/>
      </left>
      <right/>
      <top style="thin">
        <color theme="0" tint="-0.14996795556505021"/>
      </top>
      <bottom style="thin">
        <color indexed="64"/>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10" borderId="6">
      <alignment horizontal="center" vertical="center"/>
    </xf>
    <xf numFmtId="49" fontId="18" fillId="11" borderId="6">
      <alignment horizontal="center" vertical="center"/>
    </xf>
    <xf numFmtId="49" fontId="19" fillId="12" borderId="7">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23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wrapText="1"/>
    </xf>
    <xf numFmtId="9" fontId="0" fillId="0" borderId="0" xfId="1" applyFont="1" applyAlignment="1">
      <alignment horizontal="center"/>
    </xf>
    <xf numFmtId="0" fontId="0" fillId="0" borderId="0" xfId="0" applyAlignment="1">
      <alignment wrapText="1"/>
    </xf>
    <xf numFmtId="165" fontId="12" fillId="0" borderId="4" xfId="2" applyNumberFormat="1" applyFont="1" applyFill="1" applyBorder="1" applyAlignment="1">
      <alignment horizontal="center" vertical="center" wrapText="1"/>
    </xf>
    <xf numFmtId="0" fontId="13" fillId="8" borderId="4" xfId="0" applyFont="1" applyFill="1" applyBorder="1" applyAlignment="1">
      <alignment horizontal="center"/>
    </xf>
    <xf numFmtId="9" fontId="0" fillId="0" borderId="4" xfId="1" applyFont="1" applyBorder="1" applyAlignment="1">
      <alignment horizontal="center"/>
    </xf>
    <xf numFmtId="3" fontId="0" fillId="0" borderId="1" xfId="0" applyNumberFormat="1" applyBorder="1" applyProtection="1">
      <protection locked="0"/>
    </xf>
    <xf numFmtId="0" fontId="0" fillId="0" borderId="2" xfId="0" applyBorder="1" applyAlignment="1">
      <alignment horizontal="left" wrapText="1"/>
    </xf>
    <xf numFmtId="3" fontId="0" fillId="0" borderId="1" xfId="0" applyNumberFormat="1" applyBorder="1"/>
    <xf numFmtId="3" fontId="0" fillId="4" borderId="1" xfId="0" applyNumberFormat="1" applyFill="1" applyBorder="1" applyAlignment="1">
      <alignment wrapText="1"/>
    </xf>
    <xf numFmtId="3" fontId="0" fillId="3" borderId="1" xfId="0" applyNumberFormat="1" applyFill="1" applyBorder="1" applyAlignment="1" applyProtection="1">
      <alignment wrapText="1"/>
      <protection locked="0"/>
    </xf>
    <xf numFmtId="169" fontId="12" fillId="0" borderId="4" xfId="23" applyNumberFormat="1" applyFont="1" applyFill="1" applyBorder="1" applyAlignment="1">
      <alignment horizontal="center" vertical="center" wrapText="1"/>
    </xf>
    <xf numFmtId="169" fontId="12" fillId="9" borderId="4" xfId="23" applyNumberFormat="1" applyFont="1" applyFill="1" applyBorder="1" applyAlignment="1">
      <alignment horizontal="center" vertical="center" wrapText="1"/>
    </xf>
    <xf numFmtId="169" fontId="12" fillId="0" borderId="5" xfId="23" applyNumberFormat="1" applyFont="1" applyFill="1" applyBorder="1" applyAlignment="1">
      <alignment horizontal="center" vertical="center" wrapText="1"/>
    </xf>
    <xf numFmtId="168" fontId="0" fillId="0" borderId="0" xfId="7" applyNumberFormat="1" applyFont="1" applyAlignment="1">
      <alignment wrapText="1"/>
    </xf>
    <xf numFmtId="168" fontId="0" fillId="0" borderId="0" xfId="7" applyNumberFormat="1" applyFont="1" applyFill="1" applyBorder="1"/>
    <xf numFmtId="0" fontId="0" fillId="0" borderId="1" xfId="0" applyBorder="1" applyAlignment="1" applyProtection="1">
      <alignment horizontal="center"/>
      <protection locked="0"/>
    </xf>
    <xf numFmtId="0" fontId="5" fillId="0" borderId="0" xfId="0" applyFont="1"/>
    <xf numFmtId="44" fontId="0" fillId="0" borderId="0" xfId="3" applyFont="1"/>
    <xf numFmtId="3" fontId="0" fillId="0" borderId="0" xfId="0" applyNumberFormat="1"/>
    <xf numFmtId="169" fontId="12" fillId="7" borderId="4" xfId="23" applyNumberFormat="1" applyFont="1" applyFill="1" applyBorder="1" applyAlignment="1">
      <alignment horizontal="center" vertical="center" wrapText="1"/>
    </xf>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5" fillId="0" borderId="0" xfId="0" applyFont="1" applyAlignment="1">
      <alignment horizontal="left"/>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66" fontId="5" fillId="0" borderId="2" xfId="8" applyFont="1" applyBorder="1" applyAlignment="1" applyProtection="1"/>
    <xf numFmtId="0" fontId="5" fillId="0" borderId="2" xfId="0" applyFont="1" applyBorder="1" applyAlignment="1" applyProtection="1">
      <alignment wrapText="1"/>
    </xf>
    <xf numFmtId="0" fontId="0" fillId="0" borderId="1" xfId="0" applyBorder="1" applyAlignment="1" applyProtection="1">
      <alignment horizontal="center" vertical="top"/>
    </xf>
    <xf numFmtId="164" fontId="0" fillId="0" borderId="1" xfId="0" applyNumberFormat="1" applyBorder="1" applyProtection="1"/>
    <xf numFmtId="0" fontId="0" fillId="5" borderId="1" xfId="0" applyFill="1" applyBorder="1" applyAlignment="1" applyProtection="1">
      <alignment horizontal="center" vertical="top"/>
    </xf>
    <xf numFmtId="0" fontId="0" fillId="0" borderId="0" xfId="0" applyAlignment="1">
      <alignment horizontal="center"/>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0" fontId="5" fillId="7" borderId="0" xfId="0" applyFont="1" applyFill="1" applyBorder="1" applyAlignment="1">
      <alignment horizontal="center" wrapText="1"/>
    </xf>
    <xf numFmtId="17" fontId="5" fillId="7" borderId="0" xfId="0" applyNumberFormat="1" applyFont="1" applyFill="1" applyBorder="1" applyAlignment="1">
      <alignment horizontal="center" wrapText="1"/>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7" borderId="0" xfId="0" applyNumberFormat="1" applyFont="1" applyFill="1" applyBorder="1" applyAlignment="1">
      <alignment horizontal="center" wrapText="1"/>
    </xf>
    <xf numFmtId="44" fontId="0" fillId="0" borderId="0" xfId="0" applyNumberFormat="1"/>
    <xf numFmtId="44" fontId="0" fillId="0" borderId="0" xfId="0" applyNumberFormat="1" applyAlignment="1">
      <alignment wrapText="1"/>
    </xf>
    <xf numFmtId="168" fontId="0" fillId="0" borderId="4" xfId="7" applyNumberFormat="1" applyFont="1" applyBorder="1" applyAlignment="1" applyProtection="1">
      <alignment horizontal="center"/>
      <protection locked="0"/>
    </xf>
    <xf numFmtId="0" fontId="3" fillId="0" borderId="0" xfId="0" applyFont="1" applyAlignment="1"/>
    <xf numFmtId="9" fontId="0" fillId="0" borderId="4" xfId="1" applyNumberFormat="1" applyFont="1" applyBorder="1" applyAlignment="1" applyProtection="1">
      <alignment horizontal="center"/>
      <protection locked="0"/>
    </xf>
    <xf numFmtId="169" fontId="23" fillId="9" borderId="16" xfId="0" applyNumberFormat="1" applyFont="1" applyFill="1" applyBorder="1" applyAlignment="1">
      <alignment horizontal="center" vertical="center"/>
    </xf>
    <xf numFmtId="169" fontId="23" fillId="9" borderId="16" xfId="0" applyNumberFormat="1" applyFont="1" applyFill="1" applyBorder="1" applyAlignment="1">
      <alignment horizontal="center" vertical="center" wrapText="1"/>
    </xf>
    <xf numFmtId="169" fontId="23" fillId="14" borderId="16" xfId="0" applyNumberFormat="1" applyFont="1" applyFill="1" applyBorder="1" applyAlignment="1">
      <alignment horizontal="center" vertical="center"/>
    </xf>
    <xf numFmtId="9" fontId="24" fillId="14" borderId="16" xfId="10" applyNumberFormat="1" applyFont="1" applyFill="1" applyBorder="1" applyAlignment="1">
      <alignment horizontal="center" vertical="center"/>
    </xf>
    <xf numFmtId="9" fontId="24" fillId="9" borderId="16" xfId="10" applyNumberFormat="1" applyFont="1" applyFill="1" applyBorder="1" applyAlignment="1">
      <alignment horizontal="center" vertical="center"/>
    </xf>
    <xf numFmtId="0" fontId="23" fillId="14" borderId="21" xfId="0" applyNumberFormat="1" applyFont="1" applyFill="1" applyBorder="1" applyAlignment="1">
      <alignment horizontal="left" vertical="center" wrapText="1"/>
    </xf>
    <xf numFmtId="0" fontId="23" fillId="9" borderId="21" xfId="0" applyNumberFormat="1" applyFont="1" applyFill="1" applyBorder="1" applyAlignment="1">
      <alignment horizontal="left" vertical="center" wrapText="1"/>
    </xf>
    <xf numFmtId="0" fontId="23" fillId="14" borderId="22" xfId="0" applyNumberFormat="1" applyFont="1" applyFill="1" applyBorder="1" applyAlignment="1">
      <alignment horizontal="left" vertical="center" wrapText="1"/>
    </xf>
    <xf numFmtId="0" fontId="21" fillId="0" borderId="0" xfId="0" applyNumberFormat="1" applyFont="1" applyBorder="1" applyAlignment="1">
      <alignment horizontal="center" vertical="center" wrapText="1"/>
    </xf>
    <xf numFmtId="9" fontId="24" fillId="14" borderId="21" xfId="10" applyNumberFormat="1" applyFont="1" applyFill="1" applyBorder="1" applyAlignment="1">
      <alignment horizontal="center" vertical="center"/>
    </xf>
    <xf numFmtId="9" fontId="24" fillId="9" borderId="21" xfId="10" applyNumberFormat="1" applyFont="1" applyFill="1" applyBorder="1" applyAlignment="1">
      <alignment horizontal="center" vertical="center"/>
    </xf>
    <xf numFmtId="9" fontId="24" fillId="14" borderId="22" xfId="10" applyNumberFormat="1" applyFont="1" applyFill="1" applyBorder="1" applyAlignment="1">
      <alignment horizontal="center" vertical="center"/>
    </xf>
    <xf numFmtId="173" fontId="24" fillId="14" borderId="24" xfId="9" applyNumberFormat="1" applyFont="1" applyFill="1" applyBorder="1" applyAlignment="1">
      <alignment horizontal="center" vertical="center" wrapText="1"/>
    </xf>
    <xf numFmtId="173" fontId="24" fillId="9" borderId="24" xfId="9" applyNumberFormat="1" applyFont="1" applyFill="1" applyBorder="1" applyAlignment="1">
      <alignment horizontal="center" vertical="center" wrapText="1"/>
    </xf>
    <xf numFmtId="173" fontId="24" fillId="14" borderId="25" xfId="9" applyNumberFormat="1" applyFont="1" applyFill="1" applyBorder="1" applyAlignment="1">
      <alignment horizontal="center" vertical="center" wrapText="1"/>
    </xf>
    <xf numFmtId="0" fontId="0" fillId="6" borderId="23" xfId="0" applyFill="1" applyBorder="1" applyAlignment="1">
      <alignment horizontal="center" vertical="center"/>
    </xf>
    <xf numFmtId="0" fontId="4" fillId="0" borderId="17" xfId="0" applyFont="1" applyBorder="1" applyAlignment="1">
      <alignment horizontal="left" vertical="center" wrapText="1"/>
    </xf>
    <xf numFmtId="0" fontId="0" fillId="0" borderId="0" xfId="0" applyAlignment="1">
      <alignment horizontal="center" vertical="center"/>
    </xf>
    <xf numFmtId="0" fontId="25" fillId="13" borderId="13" xfId="0" applyFont="1" applyFill="1" applyBorder="1" applyAlignment="1">
      <alignment horizontal="center" vertical="center"/>
    </xf>
    <xf numFmtId="0" fontId="26" fillId="13" borderId="14" xfId="11" applyNumberFormat="1" applyFont="1" applyFill="1" applyBorder="1" applyAlignment="1">
      <alignment horizontal="center" vertical="center" wrapText="1"/>
    </xf>
    <xf numFmtId="0" fontId="26" fillId="13" borderId="15" xfId="11" applyNumberFormat="1" applyFont="1" applyFill="1" applyBorder="1" applyAlignment="1">
      <alignment horizontal="center" vertical="center" wrapText="1"/>
    </xf>
    <xf numFmtId="0" fontId="0" fillId="0" borderId="0" xfId="0" applyAlignment="1">
      <alignment horizontal="left" vertical="center"/>
    </xf>
    <xf numFmtId="0" fontId="0" fillId="6" borderId="20" xfId="0" applyFill="1" applyBorder="1" applyAlignment="1">
      <alignment horizontal="center"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indent="1"/>
    </xf>
    <xf numFmtId="0" fontId="0" fillId="0" borderId="1" xfId="0" applyBorder="1" applyAlignment="1" applyProtection="1">
      <alignment horizont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5" borderId="2" xfId="1" applyNumberFormat="1" applyFont="1" applyFill="1" applyBorder="1" applyAlignment="1" applyProtection="1">
      <alignment horizontal="center"/>
    </xf>
    <xf numFmtId="0" fontId="0" fillId="0" borderId="26" xfId="0" applyBorder="1" applyAlignment="1">
      <alignment horizontal="left"/>
    </xf>
    <xf numFmtId="0" fontId="28" fillId="0" borderId="17" xfId="0" applyFont="1" applyBorder="1" applyAlignment="1">
      <alignment horizontal="left" vertical="center" wrapText="1"/>
    </xf>
    <xf numFmtId="169" fontId="23" fillId="14" borderId="25" xfId="0" applyNumberFormat="1" applyFont="1" applyFill="1" applyBorder="1" applyAlignment="1">
      <alignment horizontal="center" vertical="center"/>
    </xf>
    <xf numFmtId="0" fontId="5" fillId="0" borderId="0" xfId="0" applyFont="1" applyAlignment="1">
      <alignment horizontal="center" vertical="center"/>
    </xf>
    <xf numFmtId="0" fontId="13" fillId="16" borderId="27" xfId="0" applyFont="1" applyFill="1" applyBorder="1" applyAlignment="1">
      <alignment horizontal="center" vertical="center"/>
    </xf>
    <xf numFmtId="0" fontId="26" fillId="13" borderId="28" xfId="11" applyNumberFormat="1" applyFont="1" applyFill="1" applyBorder="1" applyAlignment="1">
      <alignment horizontal="center" vertical="center" wrapText="1"/>
    </xf>
    <xf numFmtId="0" fontId="9" fillId="17" borderId="30" xfId="0" applyFont="1" applyFill="1" applyBorder="1" applyAlignment="1">
      <alignment horizontal="center" vertical="center"/>
    </xf>
    <xf numFmtId="0" fontId="23" fillId="14" borderId="31" xfId="0" applyNumberFormat="1" applyFont="1" applyFill="1" applyBorder="1" applyAlignment="1">
      <alignment horizontal="left" vertical="center" wrapText="1"/>
    </xf>
    <xf numFmtId="0" fontId="23" fillId="14" borderId="32" xfId="0" applyNumberFormat="1" applyFont="1" applyFill="1" applyBorder="1" applyAlignment="1">
      <alignment horizontal="left" vertical="center" wrapText="1"/>
    </xf>
    <xf numFmtId="173" fontId="23" fillId="9" borderId="32" xfId="0" applyNumberFormat="1" applyFont="1" applyFill="1" applyBorder="1" applyAlignment="1">
      <alignment horizontal="center" vertical="center" wrapText="1"/>
    </xf>
    <xf numFmtId="169" fontId="23" fillId="14" borderId="32" xfId="0" applyNumberFormat="1" applyFont="1" applyFill="1" applyBorder="1" applyAlignment="1">
      <alignment horizontal="center" vertical="center"/>
    </xf>
    <xf numFmtId="169" fontId="23" fillId="9" borderId="32" xfId="0" applyNumberFormat="1" applyFont="1" applyFill="1" applyBorder="1" applyAlignment="1">
      <alignment horizontal="center" vertical="center" wrapText="1"/>
    </xf>
    <xf numFmtId="9" fontId="24" fillId="14" borderId="32" xfId="10" applyNumberFormat="1" applyFont="1" applyFill="1" applyBorder="1" applyAlignment="1">
      <alignment horizontal="center" vertical="center"/>
    </xf>
    <xf numFmtId="0" fontId="9" fillId="18" borderId="34" xfId="0" applyFont="1" applyFill="1" applyBorder="1" applyAlignment="1">
      <alignment horizontal="center" vertical="center"/>
    </xf>
    <xf numFmtId="0" fontId="9" fillId="17" borderId="34" xfId="0" applyFont="1" applyFill="1" applyBorder="1" applyAlignment="1">
      <alignment horizontal="center" vertical="center"/>
    </xf>
    <xf numFmtId="0" fontId="23" fillId="9" borderId="31" xfId="0" applyNumberFormat="1" applyFont="1" applyFill="1" applyBorder="1" applyAlignment="1">
      <alignment horizontal="left" vertical="center" wrapText="1"/>
    </xf>
    <xf numFmtId="0" fontId="23" fillId="9" borderId="32" xfId="0" applyNumberFormat="1" applyFont="1" applyFill="1" applyBorder="1" applyAlignment="1">
      <alignment horizontal="left" vertical="center" wrapText="1"/>
    </xf>
    <xf numFmtId="169" fontId="23" fillId="9" borderId="32" xfId="0" applyNumberFormat="1" applyFont="1" applyFill="1" applyBorder="1" applyAlignment="1">
      <alignment horizontal="center" vertical="center"/>
    </xf>
    <xf numFmtId="9" fontId="24" fillId="9" borderId="32" xfId="10" applyNumberFormat="1" applyFont="1" applyFill="1" applyBorder="1" applyAlignment="1">
      <alignment horizontal="center" vertical="center"/>
    </xf>
    <xf numFmtId="173" fontId="24" fillId="14" borderId="32" xfId="9" applyNumberFormat="1" applyFont="1" applyFill="1" applyBorder="1" applyAlignment="1">
      <alignment horizontal="center" vertical="center" wrapText="1"/>
    </xf>
    <xf numFmtId="9" fontId="24" fillId="14" borderId="31" xfId="10" applyNumberFormat="1" applyFont="1" applyFill="1" applyBorder="1" applyAlignment="1">
      <alignment horizontal="center" vertical="center"/>
    </xf>
    <xf numFmtId="9" fontId="24" fillId="9" borderId="31" xfId="10" applyNumberFormat="1" applyFont="1" applyFill="1" applyBorder="1" applyAlignment="1">
      <alignment horizontal="center" vertical="center"/>
    </xf>
    <xf numFmtId="173" fontId="24" fillId="9" borderId="32" xfId="9" applyNumberFormat="1" applyFont="1" applyFill="1" applyBorder="1" applyAlignment="1">
      <alignment horizontal="center" vertical="center" wrapText="1"/>
    </xf>
    <xf numFmtId="0" fontId="23" fillId="14" borderId="35" xfId="0" applyNumberFormat="1" applyFont="1" applyFill="1" applyBorder="1" applyAlignment="1">
      <alignment horizontal="left" vertical="center" wrapText="1"/>
    </xf>
    <xf numFmtId="0" fontId="23" fillId="14" borderId="24" xfId="0" applyNumberFormat="1" applyFont="1" applyFill="1" applyBorder="1" applyAlignment="1">
      <alignment horizontal="left" vertical="center" wrapText="1"/>
    </xf>
    <xf numFmtId="0" fontId="23" fillId="14" borderId="25" xfId="0" applyNumberFormat="1" applyFont="1" applyFill="1" applyBorder="1" applyAlignment="1">
      <alignment horizontal="left" vertical="center" wrapText="1"/>
    </xf>
    <xf numFmtId="9" fontId="24" fillId="14" borderId="35" xfId="10" applyNumberFormat="1" applyFont="1" applyFill="1" applyBorder="1" applyAlignment="1">
      <alignment horizontal="center" vertical="center"/>
    </xf>
    <xf numFmtId="0" fontId="30" fillId="17" borderId="32" xfId="0" applyFont="1" applyFill="1" applyBorder="1" applyAlignment="1">
      <alignment horizontal="left" vertical="center" wrapText="1"/>
    </xf>
    <xf numFmtId="0" fontId="30" fillId="18" borderId="32" xfId="0" applyFont="1" applyFill="1" applyBorder="1" applyAlignment="1">
      <alignment horizontal="left" vertical="center" wrapText="1"/>
    </xf>
    <xf numFmtId="0" fontId="31" fillId="18" borderId="32" xfId="0" applyFont="1" applyFill="1" applyBorder="1" applyAlignment="1">
      <alignment horizontal="left" vertical="center" wrapText="1"/>
    </xf>
    <xf numFmtId="0" fontId="31" fillId="17" borderId="32" xfId="0" applyFont="1" applyFill="1" applyBorder="1" applyAlignment="1">
      <alignment horizontal="left" vertical="center" wrapText="1"/>
    </xf>
    <xf numFmtId="0" fontId="30" fillId="17" borderId="32" xfId="0" applyFont="1" applyFill="1" applyBorder="1" applyAlignment="1">
      <alignment horizontal="left" vertical="center" wrapText="1" indent="1"/>
    </xf>
    <xf numFmtId="0" fontId="30" fillId="18" borderId="32" xfId="0" applyFont="1" applyFill="1" applyBorder="1" applyAlignment="1">
      <alignment horizontal="left" vertical="center" wrapText="1" indent="1"/>
    </xf>
    <xf numFmtId="0" fontId="30" fillId="17" borderId="25" xfId="0" applyFont="1" applyFill="1" applyBorder="1" applyAlignment="1">
      <alignment horizontal="left" vertical="center" wrapText="1"/>
    </xf>
    <xf numFmtId="0" fontId="13" fillId="16" borderId="0" xfId="0" applyFont="1" applyFill="1" applyBorder="1" applyAlignment="1">
      <alignment horizontal="left" vertical="center"/>
    </xf>
    <xf numFmtId="0" fontId="9" fillId="17" borderId="29" xfId="0" applyFont="1" applyFill="1" applyBorder="1" applyAlignment="1">
      <alignment horizontal="left" vertical="center"/>
    </xf>
    <xf numFmtId="0" fontId="9" fillId="18" borderId="33" xfId="0" applyFont="1" applyFill="1" applyBorder="1" applyAlignment="1">
      <alignment horizontal="left" vertical="center"/>
    </xf>
    <xf numFmtId="0" fontId="9" fillId="17" borderId="33" xfId="0" applyFont="1" applyFill="1" applyBorder="1" applyAlignment="1">
      <alignment horizontal="left" vertical="center"/>
    </xf>
    <xf numFmtId="0" fontId="0" fillId="0" borderId="0" xfId="0" applyAlignment="1">
      <alignment horizontal="center"/>
    </xf>
    <xf numFmtId="0" fontId="0" fillId="0" borderId="0" xfId="0" applyFont="1"/>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21" fillId="0" borderId="8" xfId="0" applyNumberFormat="1" applyFont="1" applyBorder="1" applyAlignment="1">
      <alignment horizontal="center" vertical="center" wrapText="1"/>
    </xf>
    <xf numFmtId="0" fontId="21" fillId="0" borderId="11" xfId="0" applyNumberFormat="1" applyFont="1" applyBorder="1" applyAlignment="1">
      <alignment horizontal="center" vertical="center" wrapText="1"/>
    </xf>
    <xf numFmtId="49" fontId="18" fillId="11" borderId="9" xfId="12" applyFont="1" applyBorder="1" applyAlignment="1">
      <alignment horizontal="center" vertical="center" wrapText="1"/>
    </xf>
    <xf numFmtId="49" fontId="18" fillId="11" borderId="0" xfId="12" applyFont="1" applyBorder="1" applyAlignment="1">
      <alignment horizontal="center" vertical="center" wrapText="1"/>
    </xf>
    <xf numFmtId="172" fontId="22" fillId="0" borderId="10" xfId="9" applyNumberFormat="1" applyFont="1" applyFill="1" applyBorder="1" applyAlignment="1">
      <alignment horizontal="center" vertical="center"/>
    </xf>
    <xf numFmtId="172" fontId="22" fillId="0" borderId="12" xfId="9" applyNumberFormat="1" applyFont="1" applyFill="1" applyBorder="1" applyAlignment="1">
      <alignment horizontal="center" vertical="center"/>
    </xf>
    <xf numFmtId="0" fontId="26" fillId="13" borderId="14" xfId="11" applyNumberFormat="1" applyFont="1" applyFill="1" applyBorder="1" applyAlignment="1">
      <alignment horizontal="center" vertical="center" wrapText="1"/>
    </xf>
    <xf numFmtId="1" fontId="0" fillId="0" borderId="0" xfId="0" applyNumberFormat="1" applyAlignment="1">
      <alignment horizontal="center"/>
    </xf>
    <xf numFmtId="169" fontId="24" fillId="9" borderId="16" xfId="0" applyNumberFormat="1" applyFont="1" applyFill="1" applyBorder="1" applyAlignment="1">
      <alignment horizontal="center" vertical="center"/>
    </xf>
    <xf numFmtId="169" fontId="24" fillId="14" borderId="16" xfId="0" applyNumberFormat="1" applyFont="1" applyFill="1" applyBorder="1" applyAlignment="1">
      <alignment horizontal="center" vertical="center"/>
    </xf>
    <xf numFmtId="169" fontId="24" fillId="14" borderId="18" xfId="0" applyNumberFormat="1" applyFont="1" applyFill="1" applyBorder="1" applyAlignment="1">
      <alignment horizontal="center" vertical="center"/>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31">
    <dxf>
      <alignment horizontal="center" vertical="bottom" textRotation="0" wrapText="0" indent="0" justifyLastLine="0" shrinkToFit="0" readingOrder="0"/>
    </dxf>
    <dxf>
      <alignment horizontal="center" vertical="bottom" textRotation="0" wrapText="0" indent="0" justifyLastLine="0" shrinkToFit="0" readingOrder="0"/>
    </dxf>
    <dxf>
      <fill>
        <patternFill>
          <bgColor theme="1" tint="0.24994659260841701"/>
        </patternFill>
      </fill>
    </dxf>
    <dxf>
      <fill>
        <patternFill>
          <bgColor theme="1" tint="0.24994659260841701"/>
        </patternFill>
      </fill>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Times New Roman"/>
        <scheme val="none"/>
      </font>
      <numFmt numFmtId="13" formatCode="0%"/>
      <fill>
        <patternFill patternType="solid">
          <fgColor theme="9" tint="0.79998168889431442"/>
          <bgColor theme="0"/>
        </patternFill>
      </fill>
      <alignment horizontal="center" vertical="center" textRotation="0" wrapText="0" indent="0" justifyLastLine="0" shrinkToFit="0" readingOrder="0"/>
      <border diagonalUp="0" diagonalDown="0">
        <left style="thin">
          <color theme="0"/>
        </left>
        <right/>
        <top style="thin">
          <color theme="0" tint="-0.14996795556505021"/>
        </top>
        <bottom/>
        <vertical/>
        <horizontal/>
      </border>
    </dxf>
    <dxf>
      <font>
        <b val="0"/>
        <i val="0"/>
        <strike val="0"/>
        <condense val="0"/>
        <extend val="0"/>
        <outline val="0"/>
        <shadow val="0"/>
        <u val="none"/>
        <vertAlign val="baseline"/>
        <sz val="11"/>
        <color theme="1"/>
        <name val="Times New Roman"/>
        <scheme val="none"/>
      </font>
      <numFmt numFmtId="173" formatCode="[$-409]d\-mmm\-yy;@"/>
      <fill>
        <patternFill patternType="solid">
          <fgColor theme="9" tint="0.79998168889431442"/>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169" formatCode="[$-409]dd\-mmm\-yy;@"/>
      <fill>
        <patternFill patternType="solid">
          <fgColor theme="9" tint="0.79998168889431442"/>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169" formatCode="[$-409]dd\-mmm\-yy;@"/>
      <fill>
        <patternFill patternType="solid">
          <fgColor theme="9" tint="0.79998168889431442"/>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173" formatCode="[$-409]d\-mmm\-yy;@"/>
      <fill>
        <patternFill patternType="solid">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0" formatCode="General"/>
      <fill>
        <patternFill patternType="solid">
          <fgColor theme="9" tint="0.79998168889431442"/>
          <bgColor theme="0"/>
        </patternFill>
      </fill>
      <alignment horizontal="left" vertical="center" textRotation="0" wrapText="1"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0" formatCode="General"/>
      <fill>
        <patternFill patternType="solid">
          <fgColor theme="9" tint="0.79998168889431442"/>
          <bgColor theme="0"/>
        </patternFill>
      </fill>
      <alignment horizontal="left" vertical="center" textRotation="0" wrapText="1"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0" formatCode="General"/>
      <fill>
        <patternFill patternType="solid">
          <fgColor theme="9" tint="0.79998168889431442"/>
          <bgColor theme="0"/>
        </patternFill>
      </fill>
      <alignment horizontal="left" vertical="center" textRotation="0" wrapText="1" indent="0" justifyLastLine="0" shrinkToFit="0" readingOrder="0"/>
      <border diagonalUp="0" diagonalDown="0">
        <left style="thin">
          <color theme="0" tint="-0.14996795556505021"/>
        </left>
        <right/>
        <top style="thin">
          <color theme="0" tint="-0.14996795556505021"/>
        </top>
        <bottom/>
        <vertical/>
        <horizontal/>
      </border>
    </dxf>
    <dxf>
      <font>
        <b val="0"/>
        <i val="0"/>
        <strike val="0"/>
        <condense val="0"/>
        <extend val="0"/>
        <outline val="0"/>
        <shadow val="0"/>
        <u val="none"/>
        <vertAlign val="baseline"/>
        <sz val="12"/>
        <color theme="1"/>
        <name val="Times New Roman"/>
        <scheme val="none"/>
      </font>
      <numFmt numFmtId="0" formatCode="General"/>
      <fill>
        <patternFill patternType="solid">
          <fgColor theme="9" tint="0.79998168889431442"/>
          <bgColor theme="0"/>
        </patternFill>
      </fill>
      <alignment horizontal="left" vertical="center" textRotation="0" wrapText="1" indent="0" justifyLastLine="0" shrinkToFit="0" readingOrder="0"/>
      <border diagonalUp="0" diagonalDown="0">
        <left style="thin">
          <color theme="0"/>
        </left>
        <right/>
        <top style="thin">
          <color theme="0" tint="-0.14996795556505021"/>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0" indent="0" justifyLastLine="0" shrinkToFit="0" readingOrder="0"/>
      <border diagonalUp="0" diagonalDown="0" outline="0">
        <left/>
        <right/>
        <top style="thin">
          <color theme="0"/>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left" vertical="center" textRotation="0" wrapText="0" indent="0" justifyLastLine="0" shrinkToFit="0" readingOrder="0"/>
      <border diagonalUp="0" diagonalDown="0" outline="0">
        <left/>
        <right/>
        <top style="thin">
          <color theme="0"/>
        </top>
        <bottom/>
      </border>
    </dxf>
    <dxf>
      <alignment horizontal="center" vertical="center" textRotation="0" wrapText="0" indent="0" justifyLastLine="0" shrinkToFit="0" readingOrder="0"/>
    </dxf>
    <dxf>
      <alignment horizontal="center"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0"/>
        <name val="Calibri"/>
        <scheme val="minor"/>
      </font>
      <numFmt numFmtId="0" formatCode="General"/>
      <fill>
        <patternFill patternType="solid">
          <fgColor indexed="64"/>
          <bgColor theme="1" tint="0.49998474074526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3" displayName="Table3" ref="A1:F13" headerRowDxfId="30">
  <autoFilter ref="A1:F13"/>
  <tableColumns count="6">
    <tableColumn id="1" name="Invoice #" totalsRowLabel="Total"/>
    <tableColumn id="2" name="Invoice Date" dataDxfId="29"/>
    <tableColumn id="3" name="Description"/>
    <tableColumn id="4" name="Invoice Amount" totalsRowFunction="sum" totalsRowDxfId="28" dataCellStyle="Currency"/>
    <tableColumn id="5" name="Approval Date" dataDxfId="5"/>
    <tableColumn id="6" name="PO line" dataDxfId="4"/>
  </tableColumns>
  <tableStyleInfo name="TableStyleMedium1" showFirstColumn="0" showLastColumn="0" showRowStripes="1" showColumnStripes="0"/>
</table>
</file>

<file path=xl/tables/table2.xml><?xml version="1.0" encoding="utf-8"?>
<table xmlns="http://schemas.openxmlformats.org/spreadsheetml/2006/main" id="1" name="ModsTable" displayName="ModsTable" ref="A1:G16" totalsRowCount="1" headerRowDxfId="27">
  <autoFilter ref="A1:G15"/>
  <sortState ref="A2:G15">
    <sortCondition ref="B1:B15"/>
  </sortState>
  <tableColumns count="7">
    <tableColumn id="1" name="C" totalsRowLabel="Total" dataDxfId="26"/>
    <tableColumn id="2" name="Mod#"/>
    <tableColumn id="3" name="Award Sched Line" dataDxfId="25" totalsRowDxfId="24"/>
    <tableColumn id="4" name="Description"/>
    <tableColumn id="5" name="Unit" dataDxfId="23" totalsRowDxfId="22"/>
    <tableColumn id="6" name="Unit Amount"/>
    <tableColumn id="7" name="Total" totalsRowFunction="sum"/>
  </tableColumns>
  <tableStyleInfo name="TableStyleMedium9" showFirstColumn="0" showLastColumn="0" showRowStripes="1" showColumnStripes="0"/>
</table>
</file>

<file path=xl/tables/table3.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1"/>
    <tableColumn id="4" name="Issued By" dataDxfId="0"/>
    <tableColumn id="5" name="Review Date"/>
    <tableColumn id="6" name="Approved?"/>
    <tableColumn id="8" name="Resulting Mod"/>
    <tableColumn id="7" name="Notes"/>
  </tableColumns>
  <tableStyleInfo name="TableStyleMedium9" showFirstColumn="0" showLastColumn="0" showRowStripes="1" showColumnStripes="0"/>
</table>
</file>

<file path=xl/tables/table4.xml><?xml version="1.0" encoding="utf-8"?>
<table xmlns="http://schemas.openxmlformats.org/spreadsheetml/2006/main" id="4" name="Table4" displayName="Table4" ref="A1:O26" totalsRowShown="0" headerRowDxfId="21" tableBorderDxfId="20" headerRowCellStyle="TableTitle">
  <autoFilter ref="A1:O26"/>
  <sortState ref="A2:O26">
    <sortCondition ref="J1:J26"/>
  </sortState>
  <tableColumns count="15">
    <tableColumn id="1" name="Activity ID" dataDxfId="19">
      <calculatedColumnFormula>A1+1</calculatedColumnFormula>
    </tableColumn>
    <tableColumn id="15" name="TaskID" dataDxfId="18"/>
    <tableColumn id="2" name="Activity" dataDxfId="17"/>
    <tableColumn id="3" name="System" dataDxfId="16"/>
    <tableColumn id="4" name="Activity Type" dataDxfId="15"/>
    <tableColumn id="5" name="Description" dataDxfId="14"/>
    <tableColumn id="6" name="Abbrev Name" dataDxfId="13"/>
    <tableColumn id="7" name="MS #" dataDxfId="12"/>
    <tableColumn id="8" name="Duration" dataDxfId="11"/>
    <tableColumn id="9" name="Start" dataDxfId="10"/>
    <tableColumn id="10" name="Complete (Subcontract Required)" dataDxfId="9"/>
    <tableColumn id="11" name="Actual Complete" dataDxfId="8"/>
    <tableColumn id="12" name="Status/ _x000a_% Complete" dataDxfId="7" dataCellStyle="Currency 4"/>
    <tableColumn id="13" name="Column1" dataDxfId="6" dataCellStyle="Percent 3"/>
    <tableColumn id="14" name="Comment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showGridLines="0" tabSelected="1" zoomScaleNormal="100" workbookViewId="0">
      <selection activeCell="G9" sqref="G9"/>
    </sheetView>
  </sheetViews>
  <sheetFormatPr defaultColWidth="9.109375" defaultRowHeight="13.2" x14ac:dyDescent="0.25"/>
  <cols>
    <col min="1" max="1" width="8.6640625" style="19" customWidth="1"/>
    <col min="2" max="2" width="3.6640625" style="19" customWidth="1"/>
    <col min="3" max="3" width="9.88671875" style="24" customWidth="1"/>
    <col min="4" max="4" width="3.33203125" style="19" customWidth="1"/>
    <col min="5" max="5" width="7.88671875" style="24" customWidth="1"/>
    <col min="6" max="6" width="3.6640625" style="19" customWidth="1"/>
    <col min="7" max="7" width="9.109375" style="19" customWidth="1"/>
    <col min="8" max="8" width="10.44140625" style="19" customWidth="1"/>
    <col min="9" max="9" width="8" style="19" customWidth="1"/>
    <col min="10" max="10" width="14.5546875" style="19" customWidth="1"/>
    <col min="11" max="11" width="10.109375" style="19" bestFit="1" customWidth="1"/>
    <col min="12" max="16384" width="9.109375" style="19"/>
  </cols>
  <sheetData>
    <row r="1" spans="1:12" ht="15.6" x14ac:dyDescent="0.3">
      <c r="A1" s="208" t="s">
        <v>4</v>
      </c>
      <c r="B1" s="208"/>
      <c r="C1" s="208"/>
      <c r="D1" s="208"/>
      <c r="E1" s="208"/>
      <c r="F1" s="208"/>
      <c r="G1" s="208"/>
      <c r="H1" s="208"/>
      <c r="I1" s="208"/>
      <c r="J1" s="208"/>
      <c r="K1" s="208"/>
      <c r="L1" s="208"/>
    </row>
    <row r="2" spans="1:12" ht="15.6" x14ac:dyDescent="0.3">
      <c r="A2" s="208" t="s">
        <v>33</v>
      </c>
      <c r="B2" s="208"/>
      <c r="C2" s="208"/>
      <c r="D2" s="208"/>
      <c r="E2" s="208"/>
      <c r="F2" s="208"/>
      <c r="G2" s="208"/>
      <c r="H2" s="208"/>
      <c r="I2" s="208"/>
      <c r="J2" s="208"/>
      <c r="K2" s="208"/>
      <c r="L2" s="208"/>
    </row>
    <row r="3" spans="1:12" ht="15.6" x14ac:dyDescent="0.3">
      <c r="A3" s="208" t="s">
        <v>18</v>
      </c>
      <c r="B3" s="208"/>
      <c r="C3" s="208"/>
      <c r="D3" s="208"/>
      <c r="E3" s="208"/>
      <c r="F3" s="208"/>
      <c r="G3" s="208"/>
      <c r="H3" s="208"/>
      <c r="I3" s="208"/>
      <c r="J3" s="208"/>
      <c r="K3" s="208"/>
      <c r="L3" s="208"/>
    </row>
    <row r="4" spans="1:12" ht="27.75" customHeight="1" x14ac:dyDescent="0.3">
      <c r="A4" s="208"/>
      <c r="B4" s="208"/>
      <c r="C4" s="208"/>
      <c r="D4" s="208"/>
      <c r="E4" s="208"/>
      <c r="F4" s="208"/>
      <c r="G4" s="208"/>
      <c r="H4" s="208"/>
      <c r="I4" s="208"/>
      <c r="J4" s="208"/>
    </row>
    <row r="5" spans="1:12" ht="23.25" customHeight="1" x14ac:dyDescent="0.25">
      <c r="A5" s="18" t="s">
        <v>0</v>
      </c>
      <c r="B5" s="20"/>
      <c r="C5" s="95" t="str">
        <f>' Accting USE Data Entry Form'!$C$4</f>
        <v>Air Liquide Advanced Technologies, US Inc. (ALATUS)</v>
      </c>
      <c r="D5" s="30"/>
      <c r="E5" s="103"/>
      <c r="F5" s="30"/>
      <c r="G5" s="30"/>
      <c r="H5" s="46"/>
      <c r="I5" s="20"/>
      <c r="J5" s="21"/>
      <c r="K5" s="22" t="s">
        <v>27</v>
      </c>
      <c r="L5" s="104"/>
    </row>
    <row r="6" spans="1:12" ht="24.75" customHeight="1" x14ac:dyDescent="0.25">
      <c r="G6" s="20"/>
      <c r="H6" s="20"/>
    </row>
    <row r="7" spans="1:12" x14ac:dyDescent="0.25">
      <c r="A7" s="19" t="s">
        <v>2</v>
      </c>
      <c r="B7" s="20"/>
      <c r="C7" s="103" t="str">
        <f>' Accting USE Data Entry Form'!$C$6</f>
        <v>15-C1196</v>
      </c>
      <c r="D7" s="30"/>
      <c r="E7" s="103"/>
      <c r="F7" s="30"/>
      <c r="G7" s="105" t="s">
        <v>40</v>
      </c>
      <c r="H7" s="46" t="str">
        <f>' Accting USE Data Entry Form'!$C$8</f>
        <v>Fitzpatrick</v>
      </c>
      <c r="I7" s="46"/>
      <c r="J7" s="23" t="s">
        <v>44</v>
      </c>
      <c r="K7" s="106">
        <f>' Accting USE Data Entry Form'!$V$4</f>
        <v>42794</v>
      </c>
      <c r="L7" s="30"/>
    </row>
    <row r="8" spans="1:12" x14ac:dyDescent="0.25">
      <c r="K8" s="24" t="s">
        <v>20</v>
      </c>
    </row>
    <row r="9" spans="1:12" s="25" customFormat="1" ht="34.5" customHeight="1" x14ac:dyDescent="0.25">
      <c r="A9" s="96" t="s">
        <v>1</v>
      </c>
      <c r="C9" s="96" t="s">
        <v>5</v>
      </c>
      <c r="D9" s="47"/>
      <c r="E9" s="97" t="s">
        <v>41</v>
      </c>
      <c r="G9" s="95" t="s">
        <v>32</v>
      </c>
      <c r="H9" s="26"/>
      <c r="I9" s="27"/>
      <c r="J9" s="27"/>
      <c r="K9" s="27"/>
      <c r="L9" s="27"/>
    </row>
    <row r="10" spans="1:12" ht="13.2" customHeight="1" x14ac:dyDescent="0.25">
      <c r="A10" s="107">
        <f>IF(' Accting USE Data Entry Form'!$A10&gt;0,' Accting USE Data Entry Form'!$A10,"")</f>
        <v>1</v>
      </c>
      <c r="C10" s="108">
        <f>' Accting USE Data Entry Form'!L10</f>
        <v>1</v>
      </c>
      <c r="D10" s="51"/>
      <c r="E10" s="165" t="str">
        <f>IF($L$5="yes","X"," ")</f>
        <v xml:space="preserve"> </v>
      </c>
      <c r="G10" s="109" t="str">
        <f>IF(' Accting USE Data Entry Form'!$C10&gt;0,' Accting USE Data Entry Form'!$C10,"")</f>
        <v>Completion of Kick Off Meeting (KOM)</v>
      </c>
      <c r="H10" s="109"/>
      <c r="I10" s="109"/>
      <c r="J10" s="109"/>
      <c r="K10" s="109"/>
      <c r="L10" s="109"/>
    </row>
    <row r="11" spans="1:12" ht="13.2" customHeight="1" x14ac:dyDescent="0.25">
      <c r="A11" s="107">
        <f>IF(' Accting USE Data Entry Form'!$A11&gt;0,' Accting USE Data Entry Form'!$A11,"")</f>
        <v>2</v>
      </c>
      <c r="C11" s="108">
        <f>' Accting USE Data Entry Form'!L11</f>
        <v>1</v>
      </c>
      <c r="D11" s="52"/>
      <c r="E11" s="165" t="str">
        <f t="shared" ref="E11:E53" si="0">IF($L$5="yes","X"," ")</f>
        <v xml:space="preserve"> </v>
      </c>
      <c r="G11" s="109" t="str">
        <f>IF(' Accting USE Data Entry Form'!$C11&gt;0,' Accting USE Data Entry Form'!$C11,"")</f>
        <v>Preliminary Design Review (PDR)</v>
      </c>
      <c r="H11" s="109"/>
      <c r="I11" s="109"/>
      <c r="J11" s="109"/>
      <c r="K11" s="109"/>
      <c r="L11" s="109"/>
    </row>
    <row r="12" spans="1:12" ht="13.2" customHeight="1" x14ac:dyDescent="0.25">
      <c r="A12" s="107">
        <f>IF(' Accting USE Data Entry Form'!$A12&gt;0,' Accting USE Data Entry Form'!$A12,"")</f>
        <v>3</v>
      </c>
      <c r="C12" s="108">
        <f>' Accting USE Data Entry Form'!L12</f>
        <v>0.99999998285621616</v>
      </c>
      <c r="D12" s="52"/>
      <c r="E12" s="165" t="str">
        <f t="shared" si="0"/>
        <v xml:space="preserve"> </v>
      </c>
      <c r="G12" s="109" t="str">
        <f>IF(' Accting USE Data Entry Form'!$C12&gt;0,' Accting USE Data Entry Form'!$C12,"")</f>
        <v>Mod 002: Issue order for Long Lead Items,  add engineering*</v>
      </c>
      <c r="H12" s="109"/>
      <c r="I12" s="109"/>
      <c r="J12" s="109"/>
      <c r="K12" s="109"/>
      <c r="L12" s="109"/>
    </row>
    <row r="13" spans="1:12" ht="13.2" customHeight="1" x14ac:dyDescent="0.25">
      <c r="A13" s="107">
        <f>IF(' Accting USE Data Entry Form'!$A13&gt;0,' Accting USE Data Entry Form'!$A13,"")</f>
        <v>4</v>
      </c>
      <c r="C13" s="108">
        <f>' Accting USE Data Entry Form'!L13</f>
        <v>0.90109890109890112</v>
      </c>
      <c r="D13" s="52"/>
      <c r="E13" s="165"/>
      <c r="G13" s="109" t="str">
        <f>IF(' Accting USE Data Entry Form'!$C13&gt;0,' Accting USE Data Entry Form'!$C13,"")</f>
        <v>Complete final design review (FDR)</v>
      </c>
      <c r="H13" s="109"/>
      <c r="I13" s="109"/>
      <c r="J13" s="109"/>
      <c r="K13" s="109"/>
      <c r="L13" s="109"/>
    </row>
    <row r="14" spans="1:12" ht="13.2" customHeight="1" x14ac:dyDescent="0.25">
      <c r="A14" s="159">
        <f>IF(' Accting USE Data Entry Form'!$A14&gt;0,' Accting USE Data Entry Form'!$A14,"")</f>
        <v>5</v>
      </c>
      <c r="C14" s="108">
        <f>' Accting USE Data Entry Form'!L14</f>
        <v>1</v>
      </c>
      <c r="D14" s="52"/>
      <c r="E14" s="165"/>
      <c r="G14" s="109" t="str">
        <f>IF(' Accting USE Data Entry Form'!$C14&gt;0,' Accting USE Data Entry Form'!$C14,"")</f>
        <v>Delivery of main material to start CB manufacturing at factory</v>
      </c>
      <c r="H14" s="109"/>
      <c r="I14" s="109"/>
      <c r="J14" s="109"/>
      <c r="K14" s="109"/>
      <c r="L14" s="109"/>
    </row>
    <row r="15" spans="1:12" ht="13.2" customHeight="1" x14ac:dyDescent="0.25">
      <c r="A15" s="159">
        <f>IF(' Accting USE Data Entry Form'!$A15&gt;0,' Accting USE Data Entry Form'!$A15,"")</f>
        <v>6</v>
      </c>
      <c r="C15" s="108">
        <f>' Accting USE Data Entry Form'!L15</f>
        <v>0</v>
      </c>
      <c r="D15" s="52"/>
      <c r="E15" s="165"/>
      <c r="G15" s="109" t="str">
        <f>IF(' Accting USE Data Entry Form'!$C15&gt;0,' Accting USE Data Entry Form'!$C15,"")</f>
        <v>Cold Box 1 Manufacturing Complete</v>
      </c>
      <c r="H15" s="109"/>
      <c r="I15" s="109"/>
      <c r="J15" s="109"/>
      <c r="K15" s="109"/>
      <c r="L15" s="109"/>
    </row>
    <row r="16" spans="1:12" ht="13.2" customHeight="1" x14ac:dyDescent="0.25">
      <c r="A16" s="159">
        <f>IF(' Accting USE Data Entry Form'!$A16&gt;0,' Accting USE Data Entry Form'!$A16,"")</f>
        <v>7</v>
      </c>
      <c r="C16" s="108">
        <f>' Accting USE Data Entry Form'!L16</f>
        <v>0</v>
      </c>
      <c r="D16" s="52"/>
      <c r="E16" s="165"/>
      <c r="G16" s="109" t="str">
        <f>IF(' Accting USE Data Entry Form'!$C16&gt;0,' Accting USE Data Entry Form'!$C16,"")</f>
        <v>MOD 005: Customs &amp; Duties for Line 5</v>
      </c>
      <c r="H16" s="109"/>
      <c r="I16" s="109"/>
      <c r="J16" s="109"/>
      <c r="K16" s="109"/>
      <c r="L16" s="109"/>
    </row>
    <row r="17" spans="1:12" ht="13.2" customHeight="1" x14ac:dyDescent="0.25">
      <c r="A17" s="159">
        <f>IF(' Accting USE Data Entry Form'!$A17&gt;0,' Accting USE Data Entry Form'!$A17,"")</f>
        <v>8</v>
      </c>
      <c r="C17" s="108">
        <f>' Accting USE Data Entry Form'!L17</f>
        <v>0</v>
      </c>
      <c r="D17" s="52"/>
      <c r="E17" s="165"/>
      <c r="G17" s="109" t="str">
        <f>IF(' Accting USE Data Entry Form'!$C17&gt;0,' Accting USE Data Entry Form'!$C17,"")</f>
        <v>MOD 005: UL Stamp for ELE Boxes</v>
      </c>
      <c r="H17" s="109"/>
      <c r="I17" s="109"/>
      <c r="J17" s="109"/>
      <c r="K17" s="109"/>
      <c r="L17" s="109"/>
    </row>
    <row r="18" spans="1:12" ht="13.2" customHeight="1" x14ac:dyDescent="0.25">
      <c r="A18" s="159">
        <f>IF(' Accting USE Data Entry Form'!$A18&gt;0,' Accting USE Data Entry Form'!$A18,"")</f>
        <v>9</v>
      </c>
      <c r="C18" s="108">
        <f>' Accting USE Data Entry Form'!L18</f>
        <v>0</v>
      </c>
      <c r="D18" s="52"/>
      <c r="E18" s="165"/>
      <c r="G18" s="109" t="str">
        <f>IF(' Accting USE Data Entry Form'!$C18&gt;0,' Accting USE Data Entry Form'!$C18,"")</f>
        <v>Factory acceptance of completed turbines</v>
      </c>
      <c r="H18" s="109"/>
      <c r="I18" s="109"/>
      <c r="J18" s="109"/>
      <c r="K18" s="109"/>
      <c r="L18" s="109"/>
    </row>
    <row r="19" spans="1:12" ht="13.2" customHeight="1" x14ac:dyDescent="0.25">
      <c r="A19" s="159">
        <f>IF(' Accting USE Data Entry Form'!$A19&gt;0,' Accting USE Data Entry Form'!$A19,"")</f>
        <v>10</v>
      </c>
      <c r="C19" s="108">
        <f>' Accting USE Data Entry Form'!L19</f>
        <v>0</v>
      </c>
      <c r="D19" s="52"/>
      <c r="E19" s="165"/>
      <c r="G19" s="109" t="str">
        <f>IF(' Accting USE Data Entry Form'!$C19&gt;0,' Accting USE Data Entry Form'!$C19,"")</f>
        <v>Cold Box 1 Received at SLAC</v>
      </c>
      <c r="H19" s="109"/>
      <c r="I19" s="109"/>
      <c r="J19" s="109"/>
      <c r="K19" s="109"/>
      <c r="L19" s="109"/>
    </row>
    <row r="20" spans="1:12" ht="13.2" customHeight="1" x14ac:dyDescent="0.25">
      <c r="A20" s="159">
        <f>IF(' Accting USE Data Entry Form'!$A20&gt;0,' Accting USE Data Entry Form'!$A20,"")</f>
        <v>11</v>
      </c>
      <c r="C20" s="108">
        <f>' Accting USE Data Entry Form'!L20</f>
        <v>0</v>
      </c>
      <c r="D20" s="52"/>
      <c r="E20" s="165"/>
      <c r="G20" s="109" t="str">
        <f>IF(' Accting USE Data Entry Form'!$C20&gt;0,' Accting USE Data Entry Form'!$C20,"")</f>
        <v>Cold Box 1 Assembled at SLAC</v>
      </c>
      <c r="H20" s="109"/>
      <c r="I20" s="109"/>
      <c r="J20" s="109"/>
      <c r="K20" s="109"/>
      <c r="L20" s="109"/>
    </row>
    <row r="21" spans="1:12" ht="13.2" customHeight="1" x14ac:dyDescent="0.25">
      <c r="A21" s="159">
        <f>IF(' Accting USE Data Entry Form'!$A21&gt;0,' Accting USE Data Entry Form'!$A21,"")</f>
        <v>12</v>
      </c>
      <c r="C21" s="108">
        <f>' Accting USE Data Entry Form'!L21</f>
        <v>0</v>
      </c>
      <c r="D21" s="52"/>
      <c r="E21" s="165"/>
      <c r="G21" s="109" t="str">
        <f>IF(' Accting USE Data Entry Form'!$C21&gt;0,' Accting USE Data Entry Form'!$C21,"")</f>
        <v>Cold Box 2 Manufacturing Complete</v>
      </c>
      <c r="H21" s="109"/>
      <c r="I21" s="109"/>
      <c r="J21" s="109"/>
      <c r="K21" s="109"/>
      <c r="L21" s="109"/>
    </row>
    <row r="22" spans="1:12" ht="13.2" customHeight="1" x14ac:dyDescent="0.25">
      <c r="A22" s="159">
        <f>IF(' Accting USE Data Entry Form'!$A22&gt;0,' Accting USE Data Entry Form'!$A22,"")</f>
        <v>13</v>
      </c>
      <c r="C22" s="108">
        <f>' Accting USE Data Entry Form'!L22</f>
        <v>0</v>
      </c>
      <c r="D22" s="52"/>
      <c r="E22" s="165"/>
      <c r="G22" s="109" t="str">
        <f>IF(' Accting USE Data Entry Form'!$C22&gt;0,' Accting USE Data Entry Form'!$C22,"")</f>
        <v>Cold Box 2 Received at SLAC</v>
      </c>
      <c r="H22" s="109"/>
      <c r="I22" s="109"/>
      <c r="J22" s="109"/>
      <c r="K22" s="109"/>
      <c r="L22" s="109"/>
    </row>
    <row r="23" spans="1:12" ht="13.2" customHeight="1" x14ac:dyDescent="0.25">
      <c r="A23" s="159">
        <f>IF(' Accting USE Data Entry Form'!$A23&gt;0,' Accting USE Data Entry Form'!$A23,"")</f>
        <v>14</v>
      </c>
      <c r="C23" s="108">
        <f>' Accting USE Data Entry Form'!L23</f>
        <v>0</v>
      </c>
      <c r="D23" s="52"/>
      <c r="E23" s="165"/>
      <c r="G23" s="109" t="str">
        <f>IF(' Accting USE Data Entry Form'!$C23&gt;0,' Accting USE Data Entry Form'!$C23,"")</f>
        <v>Cold Box 2 Assembled at SLAC</v>
      </c>
      <c r="H23" s="109"/>
      <c r="I23" s="109"/>
      <c r="J23" s="109"/>
      <c r="K23" s="109"/>
      <c r="L23" s="109"/>
    </row>
    <row r="24" spans="1:12" ht="13.2" customHeight="1" x14ac:dyDescent="0.25">
      <c r="A24" s="159">
        <f>IF(' Accting USE Data Entry Form'!$A24&gt;0,' Accting USE Data Entry Form'!$A24,"")</f>
        <v>15</v>
      </c>
      <c r="C24" s="108">
        <f>' Accting USE Data Entry Form'!L24</f>
        <v>0</v>
      </c>
      <c r="D24" s="52"/>
      <c r="E24" s="165"/>
      <c r="G24" s="109" t="str">
        <f>IF(' Accting USE Data Entry Form'!$C24&gt;0,' Accting USE Data Entry Form'!$C24,"")</f>
        <v>Commissioning, Training, &amp; Acceptance - CB1</v>
      </c>
      <c r="H24" s="109"/>
      <c r="I24" s="109"/>
      <c r="J24" s="109"/>
      <c r="K24" s="109"/>
      <c r="L24" s="109"/>
    </row>
    <row r="25" spans="1:12" ht="13.2" customHeight="1" x14ac:dyDescent="0.25">
      <c r="A25" s="159">
        <f>IF(' Accting USE Data Entry Form'!$A25&gt;0,' Accting USE Data Entry Form'!$A25,"")</f>
        <v>16</v>
      </c>
      <c r="C25" s="108">
        <f>' Accting USE Data Entry Form'!L25</f>
        <v>0</v>
      </c>
      <c r="D25" s="52"/>
      <c r="E25" s="165"/>
      <c r="G25" s="109" t="str">
        <f>IF(' Accting USE Data Entry Form'!$C25&gt;0,' Accting USE Data Entry Form'!$C25,"")</f>
        <v>Delivery of operating and maintenance manuals</v>
      </c>
      <c r="H25" s="110"/>
      <c r="I25" s="110"/>
      <c r="J25" s="110"/>
      <c r="K25" s="110"/>
      <c r="L25" s="110"/>
    </row>
    <row r="26" spans="1:12" ht="13.2" customHeight="1" x14ac:dyDescent="0.25">
      <c r="A26" s="159">
        <f>IF(' Accting USE Data Entry Form'!$A26&gt;0,' Accting USE Data Entry Form'!$A26,"")</f>
        <v>17</v>
      </c>
      <c r="C26" s="108">
        <f>' Accting USE Data Entry Form'!L26</f>
        <v>0</v>
      </c>
      <c r="D26" s="52"/>
      <c r="E26" s="165"/>
      <c r="G26" s="109" t="str">
        <f>IF(' Accting USE Data Entry Form'!$C26&gt;0,' Accting USE Data Entry Form'!$C26,"")</f>
        <v>Commissioning, Training, &amp; Acceptance - CB2</v>
      </c>
      <c r="H26" s="110"/>
      <c r="I26" s="110"/>
      <c r="J26" s="110"/>
      <c r="K26" s="110"/>
      <c r="L26" s="110"/>
    </row>
    <row r="27" spans="1:12" ht="13.2" customHeight="1" x14ac:dyDescent="0.25">
      <c r="A27" s="159">
        <f>IF(' Accting USE Data Entry Form'!$A27&gt;0,' Accting USE Data Entry Form'!$A27,"")</f>
        <v>18</v>
      </c>
      <c r="C27" s="108">
        <f>' Accting USE Data Entry Form'!L27</f>
        <v>0</v>
      </c>
      <c r="D27" s="52"/>
      <c r="E27" s="165"/>
      <c r="G27" s="109" t="str">
        <f>IF(' Accting USE Data Entry Form'!$C27&gt;0,' Accting USE Data Entry Form'!$C27,"")</f>
        <v/>
      </c>
      <c r="H27" s="110"/>
      <c r="I27" s="110"/>
      <c r="J27" s="110"/>
      <c r="K27" s="110"/>
      <c r="L27" s="110"/>
    </row>
    <row r="28" spans="1:12" ht="13.2" customHeight="1" x14ac:dyDescent="0.25">
      <c r="A28" s="159">
        <f>IF(' Accting USE Data Entry Form'!$A28&gt;0,' Accting USE Data Entry Form'!$A28,"")</f>
        <v>19</v>
      </c>
      <c r="C28" s="108">
        <f>' Accting USE Data Entry Form'!L28</f>
        <v>0</v>
      </c>
      <c r="D28" s="52"/>
      <c r="E28" s="165"/>
      <c r="G28" s="109" t="str">
        <f>IF(' Accting USE Data Entry Form'!$C28&gt;0,' Accting USE Data Entry Form'!$C28,"")</f>
        <v/>
      </c>
      <c r="H28" s="110"/>
      <c r="I28" s="110"/>
      <c r="J28" s="110"/>
      <c r="K28" s="110"/>
      <c r="L28" s="110"/>
    </row>
    <row r="29" spans="1:12" ht="13.2" customHeight="1" x14ac:dyDescent="0.25">
      <c r="A29" s="159">
        <f>IF(' Accting USE Data Entry Form'!$A29&gt;0,' Accting USE Data Entry Form'!$A29,"")</f>
        <v>20</v>
      </c>
      <c r="C29" s="108">
        <f>' Accting USE Data Entry Form'!L29</f>
        <v>0</v>
      </c>
      <c r="D29" s="52"/>
      <c r="E29" s="165"/>
      <c r="G29" s="109" t="str">
        <f>IF(' Accting USE Data Entry Form'!$C29&gt;0,' Accting USE Data Entry Form'!$C29,"")</f>
        <v/>
      </c>
      <c r="H29" s="110"/>
      <c r="I29" s="110"/>
      <c r="J29" s="110"/>
      <c r="K29" s="110"/>
      <c r="L29" s="110"/>
    </row>
    <row r="30" spans="1:12" ht="13.2" customHeight="1" x14ac:dyDescent="0.25">
      <c r="A30" s="159">
        <f>IF(' Accting USE Data Entry Form'!$A30&gt;0,' Accting USE Data Entry Form'!$A30,"")</f>
        <v>21</v>
      </c>
      <c r="C30" s="108">
        <f>' Accting USE Data Entry Form'!L30</f>
        <v>0</v>
      </c>
      <c r="D30" s="52"/>
      <c r="E30" s="165"/>
      <c r="G30" s="109" t="str">
        <f>IF(' Accting USE Data Entry Form'!$C30&gt;0,' Accting USE Data Entry Form'!$C30,"")</f>
        <v/>
      </c>
      <c r="H30" s="110"/>
      <c r="I30" s="110"/>
      <c r="J30" s="110"/>
      <c r="K30" s="110"/>
      <c r="L30" s="110"/>
    </row>
    <row r="31" spans="1:12" ht="13.2" customHeight="1" x14ac:dyDescent="0.25">
      <c r="A31" s="159">
        <f>IF(' Accting USE Data Entry Form'!$A31&gt;0,' Accting USE Data Entry Form'!$A31,"")</f>
        <v>22</v>
      </c>
      <c r="C31" s="108">
        <f>' Accting USE Data Entry Form'!L31</f>
        <v>0</v>
      </c>
      <c r="D31" s="52"/>
      <c r="E31" s="165"/>
      <c r="G31" s="109" t="str">
        <f>IF(' Accting USE Data Entry Form'!$C31&gt;0,' Accting USE Data Entry Form'!$C31,"")</f>
        <v/>
      </c>
      <c r="H31" s="110"/>
      <c r="I31" s="110"/>
      <c r="J31" s="110"/>
      <c r="K31" s="110"/>
      <c r="L31" s="110"/>
    </row>
    <row r="32" spans="1:12" ht="13.2" customHeight="1" x14ac:dyDescent="0.25">
      <c r="A32" s="159">
        <f>IF(' Accting USE Data Entry Form'!$A32&gt;0,' Accting USE Data Entry Form'!$A32,"")</f>
        <v>23</v>
      </c>
      <c r="C32" s="108">
        <f>' Accting USE Data Entry Form'!L32</f>
        <v>0</v>
      </c>
      <c r="D32" s="52"/>
      <c r="E32" s="165"/>
      <c r="G32" s="109" t="str">
        <f>IF(' Accting USE Data Entry Form'!$C32&gt;0,' Accting USE Data Entry Form'!$C32,"")</f>
        <v/>
      </c>
      <c r="H32" s="110"/>
      <c r="I32" s="110"/>
      <c r="J32" s="110"/>
      <c r="K32" s="110"/>
      <c r="L32" s="110"/>
    </row>
    <row r="33" spans="1:12" ht="13.2" customHeight="1" x14ac:dyDescent="0.25">
      <c r="A33" s="159">
        <f>IF(' Accting USE Data Entry Form'!$A33&gt;0,' Accting USE Data Entry Form'!$A33,"")</f>
        <v>24</v>
      </c>
      <c r="C33" s="108">
        <f>' Accting USE Data Entry Form'!L33</f>
        <v>0</v>
      </c>
      <c r="D33" s="52"/>
      <c r="E33" s="165"/>
      <c r="G33" s="109" t="str">
        <f>IF(' Accting USE Data Entry Form'!$C33&gt;0,' Accting USE Data Entry Form'!$C33,"")</f>
        <v/>
      </c>
      <c r="H33" s="110"/>
      <c r="I33" s="110"/>
      <c r="J33" s="110"/>
      <c r="K33" s="110"/>
      <c r="L33" s="110"/>
    </row>
    <row r="34" spans="1:12" ht="13.2" customHeight="1" x14ac:dyDescent="0.25">
      <c r="A34" s="159">
        <f>IF(' Accting USE Data Entry Form'!$A34&gt;0,' Accting USE Data Entry Form'!$A34,"")</f>
        <v>25</v>
      </c>
      <c r="C34" s="108">
        <f>' Accting USE Data Entry Form'!L34</f>
        <v>0</v>
      </c>
      <c r="D34" s="52"/>
      <c r="E34" s="165"/>
      <c r="G34" s="109" t="str">
        <f>IF(' Accting USE Data Entry Form'!$C34&gt;0,' Accting USE Data Entry Form'!$C34,"")</f>
        <v/>
      </c>
      <c r="H34" s="110"/>
      <c r="I34" s="110"/>
      <c r="J34" s="110"/>
      <c r="K34" s="110"/>
      <c r="L34" s="110"/>
    </row>
    <row r="35" spans="1:12" ht="13.2" customHeight="1" x14ac:dyDescent="0.25">
      <c r="A35" s="159">
        <f>IF(' Accting USE Data Entry Form'!$A35&gt;0,' Accting USE Data Entry Form'!$A35,"")</f>
        <v>26</v>
      </c>
      <c r="C35" s="108">
        <f>' Accting USE Data Entry Form'!L35</f>
        <v>0</v>
      </c>
      <c r="D35" s="52"/>
      <c r="E35" s="165"/>
      <c r="G35" s="109" t="str">
        <f>IF(' Accting USE Data Entry Form'!$C35&gt;0,' Accting USE Data Entry Form'!$C35,"")</f>
        <v/>
      </c>
      <c r="H35" s="110"/>
      <c r="I35" s="110"/>
      <c r="J35" s="110"/>
      <c r="K35" s="110"/>
      <c r="L35" s="110"/>
    </row>
    <row r="36" spans="1:12" ht="13.2" customHeight="1" x14ac:dyDescent="0.25">
      <c r="A36" s="159">
        <f>IF(' Accting USE Data Entry Form'!$A36&gt;0,' Accting USE Data Entry Form'!$A36,"")</f>
        <v>27</v>
      </c>
      <c r="C36" s="108">
        <f>' Accting USE Data Entry Form'!L36</f>
        <v>0</v>
      </c>
      <c r="D36" s="52"/>
      <c r="E36" s="165"/>
      <c r="G36" s="109" t="str">
        <f>IF(' Accting USE Data Entry Form'!$C36&gt;0,' Accting USE Data Entry Form'!$C36,"")</f>
        <v/>
      </c>
      <c r="H36" s="110"/>
      <c r="I36" s="110"/>
      <c r="J36" s="110"/>
      <c r="K36" s="110"/>
      <c r="L36" s="110"/>
    </row>
    <row r="37" spans="1:12" ht="13.2" customHeight="1" x14ac:dyDescent="0.25">
      <c r="A37" s="159">
        <f>IF(' Accting USE Data Entry Form'!$A37&gt;0,' Accting USE Data Entry Form'!$A37,"")</f>
        <v>28</v>
      </c>
      <c r="C37" s="108">
        <f>' Accting USE Data Entry Form'!L37</f>
        <v>0</v>
      </c>
      <c r="D37" s="52"/>
      <c r="E37" s="165"/>
      <c r="G37" s="109" t="str">
        <f>IF(' Accting USE Data Entry Form'!$C37&gt;0,' Accting USE Data Entry Form'!$C37,"")</f>
        <v/>
      </c>
      <c r="H37" s="110"/>
      <c r="I37" s="110"/>
      <c r="J37" s="110"/>
      <c r="K37" s="110"/>
      <c r="L37" s="110"/>
    </row>
    <row r="38" spans="1:12" ht="13.2" customHeight="1" x14ac:dyDescent="0.25">
      <c r="A38" s="159">
        <f>IF(' Accting USE Data Entry Form'!$A38&gt;0,' Accting USE Data Entry Form'!$A38,"")</f>
        <v>29</v>
      </c>
      <c r="C38" s="108">
        <f>' Accting USE Data Entry Form'!L38</f>
        <v>0</v>
      </c>
      <c r="D38" s="52"/>
      <c r="E38" s="165"/>
      <c r="G38" s="109" t="str">
        <f>IF(' Accting USE Data Entry Form'!$C38&gt;0,' Accting USE Data Entry Form'!$C38,"")</f>
        <v/>
      </c>
      <c r="H38" s="110"/>
      <c r="I38" s="110"/>
      <c r="J38" s="110"/>
      <c r="K38" s="110"/>
      <c r="L38" s="110"/>
    </row>
    <row r="39" spans="1:12" ht="13.2" customHeight="1" x14ac:dyDescent="0.25">
      <c r="A39" s="159">
        <f>IF(' Accting USE Data Entry Form'!$A39&gt;0,' Accting USE Data Entry Form'!$A39,"")</f>
        <v>30</v>
      </c>
      <c r="C39" s="108">
        <f>' Accting USE Data Entry Form'!L39</f>
        <v>0</v>
      </c>
      <c r="D39" s="52"/>
      <c r="E39" s="165" t="str">
        <f t="shared" si="0"/>
        <v xml:space="preserve"> </v>
      </c>
      <c r="G39" s="109" t="str">
        <f>IF(' Accting USE Data Entry Form'!$C39&gt;0,' Accting USE Data Entry Form'!$C39,"")</f>
        <v/>
      </c>
      <c r="H39" s="110"/>
      <c r="I39" s="110"/>
      <c r="J39" s="110"/>
      <c r="K39" s="110"/>
      <c r="L39" s="110"/>
    </row>
    <row r="40" spans="1:12" ht="13.2" customHeight="1" x14ac:dyDescent="0.25">
      <c r="A40" s="159">
        <f>IF(' Accting USE Data Entry Form'!$A40&gt;0,' Accting USE Data Entry Form'!$A40,"")</f>
        <v>31</v>
      </c>
      <c r="C40" s="108">
        <f>' Accting USE Data Entry Form'!L40</f>
        <v>0</v>
      </c>
      <c r="D40" s="52"/>
      <c r="E40" s="165"/>
      <c r="G40" s="109" t="str">
        <f>IF(' Accting USE Data Entry Form'!$C40&gt;0,' Accting USE Data Entry Form'!$C40,"")</f>
        <v/>
      </c>
      <c r="H40" s="110"/>
      <c r="I40" s="110"/>
      <c r="J40" s="110"/>
      <c r="K40" s="110"/>
      <c r="L40" s="110"/>
    </row>
    <row r="41" spans="1:12" ht="13.2" customHeight="1" x14ac:dyDescent="0.25">
      <c r="A41" s="159">
        <f>IF(' Accting USE Data Entry Form'!$A41&gt;0,' Accting USE Data Entry Form'!$A41,"")</f>
        <v>32</v>
      </c>
      <c r="C41" s="108">
        <f>' Accting USE Data Entry Form'!L41</f>
        <v>0</v>
      </c>
      <c r="D41" s="52"/>
      <c r="E41" s="165"/>
      <c r="G41" s="109" t="str">
        <f>IF(' Accting USE Data Entry Form'!$C41&gt;0,' Accting USE Data Entry Form'!$C41,"")</f>
        <v/>
      </c>
      <c r="H41" s="110"/>
      <c r="I41" s="110"/>
      <c r="J41" s="110"/>
      <c r="K41" s="110"/>
      <c r="L41" s="110"/>
    </row>
    <row r="42" spans="1:12" ht="13.2" customHeight="1" x14ac:dyDescent="0.25">
      <c r="A42" s="159">
        <f>IF(' Accting USE Data Entry Form'!$A42&gt;0,' Accting USE Data Entry Form'!$A42,"")</f>
        <v>33</v>
      </c>
      <c r="C42" s="108">
        <f>' Accting USE Data Entry Form'!L42</f>
        <v>0</v>
      </c>
      <c r="D42" s="52"/>
      <c r="E42" s="165"/>
      <c r="G42" s="109" t="str">
        <f>IF(' Accting USE Data Entry Form'!$C42&gt;0,' Accting USE Data Entry Form'!$C42,"")</f>
        <v/>
      </c>
      <c r="H42" s="110"/>
      <c r="I42" s="110"/>
      <c r="J42" s="110"/>
      <c r="K42" s="110"/>
      <c r="L42" s="110"/>
    </row>
    <row r="43" spans="1:12" ht="13.2" customHeight="1" x14ac:dyDescent="0.25">
      <c r="A43" s="159">
        <f>IF(' Accting USE Data Entry Form'!$A43&gt;0,' Accting USE Data Entry Form'!$A43,"")</f>
        <v>34</v>
      </c>
      <c r="C43" s="108">
        <f>' Accting USE Data Entry Form'!L43</f>
        <v>0</v>
      </c>
      <c r="D43" s="52"/>
      <c r="E43" s="165"/>
      <c r="G43" s="109" t="str">
        <f>IF(' Accting USE Data Entry Form'!$C43&gt;0,' Accting USE Data Entry Form'!$C43,"")</f>
        <v/>
      </c>
      <c r="H43" s="110"/>
      <c r="I43" s="110"/>
      <c r="J43" s="110"/>
      <c r="K43" s="110"/>
      <c r="L43" s="110"/>
    </row>
    <row r="44" spans="1:12" ht="13.2" customHeight="1" x14ac:dyDescent="0.25">
      <c r="A44" s="159">
        <f>IF(' Accting USE Data Entry Form'!$A44&gt;0,' Accting USE Data Entry Form'!$A44,"")</f>
        <v>35</v>
      </c>
      <c r="C44" s="108">
        <f>' Accting USE Data Entry Form'!L44</f>
        <v>0</v>
      </c>
      <c r="D44" s="52"/>
      <c r="E44" s="165"/>
      <c r="G44" s="109" t="str">
        <f>IF(' Accting USE Data Entry Form'!$C44&gt;0,' Accting USE Data Entry Form'!$C44,"")</f>
        <v/>
      </c>
      <c r="H44" s="110"/>
      <c r="I44" s="110"/>
      <c r="J44" s="110"/>
      <c r="K44" s="110"/>
      <c r="L44" s="110"/>
    </row>
    <row r="45" spans="1:12" ht="13.2" customHeight="1" x14ac:dyDescent="0.25">
      <c r="A45" s="159">
        <f>IF(' Accting USE Data Entry Form'!$A45&gt;0,' Accting USE Data Entry Form'!$A45,"")</f>
        <v>36</v>
      </c>
      <c r="C45" s="108">
        <f>' Accting USE Data Entry Form'!L45</f>
        <v>0</v>
      </c>
      <c r="D45" s="52"/>
      <c r="E45" s="165"/>
      <c r="G45" s="109" t="str">
        <f>IF(' Accting USE Data Entry Form'!$C45&gt;0,' Accting USE Data Entry Form'!$C45,"")</f>
        <v/>
      </c>
      <c r="H45" s="110"/>
      <c r="I45" s="110"/>
      <c r="J45" s="110"/>
      <c r="K45" s="110"/>
      <c r="L45" s="110"/>
    </row>
    <row r="46" spans="1:12" ht="13.2" customHeight="1" x14ac:dyDescent="0.25">
      <c r="A46" s="159">
        <f>IF(' Accting USE Data Entry Form'!$A46&gt;0,' Accting USE Data Entry Form'!$A46,"")</f>
        <v>37</v>
      </c>
      <c r="C46" s="108">
        <f>' Accting USE Data Entry Form'!L46</f>
        <v>0</v>
      </c>
      <c r="D46" s="52"/>
      <c r="E46" s="165"/>
      <c r="G46" s="109" t="str">
        <f>IF(' Accting USE Data Entry Form'!$C46&gt;0,' Accting USE Data Entry Form'!$C46,"")</f>
        <v/>
      </c>
      <c r="H46" s="110"/>
      <c r="I46" s="110"/>
      <c r="J46" s="110"/>
      <c r="K46" s="110"/>
      <c r="L46" s="110"/>
    </row>
    <row r="47" spans="1:12" ht="13.2" customHeight="1" x14ac:dyDescent="0.25">
      <c r="A47" s="159">
        <f>IF(' Accting USE Data Entry Form'!$A47&gt;0,' Accting USE Data Entry Form'!$A47,"")</f>
        <v>38</v>
      </c>
      <c r="C47" s="108">
        <f>' Accting USE Data Entry Form'!L47</f>
        <v>0</v>
      </c>
      <c r="D47" s="52"/>
      <c r="E47" s="165"/>
      <c r="G47" s="109" t="str">
        <f>IF(' Accting USE Data Entry Form'!$C47&gt;0,' Accting USE Data Entry Form'!$C47,"")</f>
        <v/>
      </c>
      <c r="H47" s="110"/>
      <c r="I47" s="110"/>
      <c r="J47" s="110"/>
      <c r="K47" s="110"/>
      <c r="L47" s="110"/>
    </row>
    <row r="48" spans="1:12" ht="13.2" customHeight="1" x14ac:dyDescent="0.25">
      <c r="A48" s="159">
        <f>IF(' Accting USE Data Entry Form'!$A48&gt;0,' Accting USE Data Entry Form'!$A48,"")</f>
        <v>39</v>
      </c>
      <c r="C48" s="108">
        <f>' Accting USE Data Entry Form'!L48</f>
        <v>0</v>
      </c>
      <c r="D48" s="52"/>
      <c r="E48" s="165"/>
      <c r="G48" s="109" t="str">
        <f>IF(' Accting USE Data Entry Form'!$C48&gt;0,' Accting USE Data Entry Form'!$C48,"")</f>
        <v/>
      </c>
      <c r="H48" s="110"/>
      <c r="I48" s="110"/>
      <c r="J48" s="110"/>
      <c r="K48" s="110"/>
      <c r="L48" s="110"/>
    </row>
    <row r="49" spans="1:12" ht="13.2" customHeight="1" x14ac:dyDescent="0.25">
      <c r="A49" s="159">
        <f>IF(' Accting USE Data Entry Form'!$A49&gt;0,' Accting USE Data Entry Form'!$A49,"")</f>
        <v>40</v>
      </c>
      <c r="C49" s="108">
        <f>' Accting USE Data Entry Form'!L49</f>
        <v>0</v>
      </c>
      <c r="D49" s="52"/>
      <c r="E49" s="165"/>
      <c r="G49" s="109" t="str">
        <f>IF(' Accting USE Data Entry Form'!$C49&gt;0,' Accting USE Data Entry Form'!$C49,"")</f>
        <v/>
      </c>
      <c r="H49" s="110"/>
      <c r="I49" s="110"/>
      <c r="J49" s="110"/>
      <c r="K49" s="110"/>
      <c r="L49" s="110"/>
    </row>
    <row r="50" spans="1:12" ht="13.2" customHeight="1" x14ac:dyDescent="0.25">
      <c r="A50" s="159">
        <f>IF(' Accting USE Data Entry Form'!$A50&gt;0,' Accting USE Data Entry Form'!$A50,"")</f>
        <v>41</v>
      </c>
      <c r="C50" s="108">
        <f>' Accting USE Data Entry Form'!L50</f>
        <v>0</v>
      </c>
      <c r="D50" s="52"/>
      <c r="E50" s="165"/>
      <c r="G50" s="109" t="str">
        <f>IF(' Accting USE Data Entry Form'!$C50&gt;0,' Accting USE Data Entry Form'!$C50,"")</f>
        <v/>
      </c>
      <c r="H50" s="110"/>
      <c r="I50" s="110"/>
      <c r="J50" s="110"/>
      <c r="K50" s="110"/>
      <c r="L50" s="110"/>
    </row>
    <row r="51" spans="1:12" ht="13.2" customHeight="1" x14ac:dyDescent="0.25">
      <c r="A51" s="159">
        <f>IF(' Accting USE Data Entry Form'!$A51&gt;0,' Accting USE Data Entry Form'!$A51,"")</f>
        <v>42</v>
      </c>
      <c r="C51" s="108">
        <f>' Accting USE Data Entry Form'!L51</f>
        <v>0</v>
      </c>
      <c r="D51" s="52"/>
      <c r="E51" s="165"/>
      <c r="G51" s="109" t="str">
        <f>IF(' Accting USE Data Entry Form'!$C51&gt;0,' Accting USE Data Entry Form'!$C51,"")</f>
        <v/>
      </c>
      <c r="H51" s="110"/>
      <c r="I51" s="110"/>
      <c r="J51" s="110"/>
      <c r="K51" s="110"/>
      <c r="L51" s="110"/>
    </row>
    <row r="52" spans="1:12" ht="13.2" customHeight="1" x14ac:dyDescent="0.25">
      <c r="A52" s="159" t="str">
        <f>IF(' Accting USE Data Entry Form'!$A52&gt;0,' Accting USE Data Entry Form'!$A52,"")</f>
        <v/>
      </c>
      <c r="C52" s="108">
        <f>' Accting USE Data Entry Form'!L52</f>
        <v>0</v>
      </c>
      <c r="D52" s="52"/>
      <c r="E52" s="165"/>
      <c r="G52" s="109" t="str">
        <f>IF(' Accting USE Data Entry Form'!$C52&gt;0,' Accting USE Data Entry Form'!$C52,"")</f>
        <v/>
      </c>
      <c r="H52" s="110"/>
      <c r="I52" s="110"/>
      <c r="J52" s="110"/>
      <c r="K52" s="110"/>
      <c r="L52" s="110"/>
    </row>
    <row r="53" spans="1:12" x14ac:dyDescent="0.25">
      <c r="A53" s="159" t="str">
        <f>IF(' Accting USE Data Entry Form'!$A53&gt;0,' Accting USE Data Entry Form'!$A53,"")</f>
        <v/>
      </c>
      <c r="C53" s="108">
        <f>' Accting USE Data Entry Form'!L53</f>
        <v>0</v>
      </c>
      <c r="D53" s="52"/>
      <c r="E53" s="165" t="str">
        <f t="shared" si="0"/>
        <v xml:space="preserve"> </v>
      </c>
      <c r="G53" s="109" t="str">
        <f>IF(' Accting USE Data Entry Form'!$C51&gt;0,' Accting USE Data Entry Form'!$C51,"")</f>
        <v/>
      </c>
      <c r="H53" s="110"/>
      <c r="I53" s="110"/>
      <c r="J53" s="110"/>
      <c r="K53" s="110"/>
      <c r="L53" s="110"/>
    </row>
    <row r="54" spans="1:12" ht="25.5" customHeight="1" x14ac:dyDescent="0.25">
      <c r="G54" s="20"/>
      <c r="H54" s="20"/>
      <c r="I54" s="20"/>
    </row>
    <row r="55" spans="1:12" ht="20.25" customHeight="1" x14ac:dyDescent="0.25">
      <c r="A55" s="18" t="s">
        <v>29</v>
      </c>
      <c r="C55" s="48"/>
      <c r="D55" s="20"/>
      <c r="E55" s="48"/>
      <c r="F55" s="20"/>
      <c r="G55" s="20"/>
      <c r="H55" s="46"/>
      <c r="I55" s="46"/>
      <c r="J55" s="111"/>
      <c r="K55" s="46"/>
      <c r="L55" s="46"/>
    </row>
    <row r="56" spans="1:12" ht="23.25" customHeight="1" x14ac:dyDescent="0.25">
      <c r="F56" s="209" t="s">
        <v>30</v>
      </c>
      <c r="G56" s="210"/>
      <c r="H56" s="210"/>
      <c r="I56" s="210"/>
      <c r="J56" s="210"/>
      <c r="K56" s="28"/>
      <c r="L56" s="28" t="s">
        <v>3</v>
      </c>
    </row>
    <row r="57" spans="1:12" x14ac:dyDescent="0.25">
      <c r="A57" s="18" t="s">
        <v>28</v>
      </c>
      <c r="F57" s="20"/>
      <c r="G57" s="20"/>
      <c r="H57" s="206" t="s">
        <v>64</v>
      </c>
      <c r="I57" s="207"/>
      <c r="J57" s="207"/>
      <c r="K57" s="46"/>
      <c r="L57" s="112">
        <f>K7</f>
        <v>42794</v>
      </c>
    </row>
    <row r="58" spans="1:12" ht="23.25" customHeight="1" x14ac:dyDescent="0.25">
      <c r="F58" s="20"/>
      <c r="G58" s="20"/>
      <c r="H58" s="20"/>
      <c r="I58" s="20"/>
      <c r="J58" s="29" t="s">
        <v>31</v>
      </c>
      <c r="K58" s="28"/>
      <c r="L58" s="28" t="s">
        <v>3</v>
      </c>
    </row>
    <row r="59" spans="1:12" ht="15.75" customHeight="1" x14ac:dyDescent="0.25">
      <c r="A59" s="18"/>
      <c r="F59" s="20"/>
      <c r="G59" s="20"/>
      <c r="H59" s="20"/>
      <c r="I59" s="20"/>
      <c r="J59" s="29"/>
      <c r="K59" s="28"/>
      <c r="L59" s="28"/>
    </row>
    <row r="60" spans="1:12" ht="23.25" customHeight="1" x14ac:dyDescent="0.25">
      <c r="F60" s="20"/>
      <c r="G60" s="20"/>
      <c r="H60" s="20"/>
      <c r="I60" s="20"/>
      <c r="J60" s="29"/>
      <c r="K60" s="28"/>
    </row>
    <row r="61" spans="1:12" ht="15.75" customHeight="1" x14ac:dyDescent="0.25">
      <c r="A61" s="39" t="s">
        <v>24</v>
      </c>
      <c r="B61" s="39"/>
      <c r="C61" s="49"/>
      <c r="D61" s="39"/>
      <c r="E61" s="49"/>
      <c r="F61" s="40"/>
      <c r="G61" s="40"/>
      <c r="H61" s="40"/>
      <c r="I61" s="40"/>
      <c r="J61" s="41"/>
      <c r="K61" s="42"/>
      <c r="L61" s="39"/>
    </row>
    <row r="62" spans="1:12" ht="27.75" customHeight="1" x14ac:dyDescent="0.25">
      <c r="A62" s="31"/>
      <c r="B62" s="31"/>
      <c r="C62" s="50"/>
      <c r="D62" s="31"/>
      <c r="E62" s="50"/>
      <c r="F62" s="32"/>
      <c r="G62" s="32"/>
      <c r="H62" s="32"/>
      <c r="I62" s="32"/>
      <c r="J62" s="33"/>
      <c r="K62" s="34"/>
      <c r="L62" s="31"/>
    </row>
    <row r="63" spans="1:12" x14ac:dyDescent="0.25">
      <c r="A63" s="37" t="s">
        <v>22</v>
      </c>
      <c r="B63" s="31"/>
      <c r="C63" s="50"/>
      <c r="D63" s="31"/>
      <c r="E63" s="50"/>
      <c r="F63" s="32"/>
      <c r="G63" s="32"/>
      <c r="H63" s="32"/>
      <c r="I63" s="38"/>
      <c r="J63" s="113"/>
      <c r="K63" s="38"/>
      <c r="L63" s="38"/>
    </row>
    <row r="64" spans="1:12" ht="23.25" customHeight="1" x14ac:dyDescent="0.25">
      <c r="A64" s="31"/>
      <c r="B64" s="31"/>
      <c r="C64" s="50"/>
      <c r="D64" s="31"/>
      <c r="E64" s="50"/>
      <c r="F64" s="32"/>
      <c r="G64" s="32"/>
      <c r="H64" s="32"/>
      <c r="I64" s="32"/>
      <c r="J64" s="33"/>
      <c r="K64" s="34" t="s">
        <v>3</v>
      </c>
      <c r="L64" s="31"/>
    </row>
    <row r="65" spans="1:12" x14ac:dyDescent="0.25">
      <c r="A65" s="37" t="s">
        <v>21</v>
      </c>
      <c r="B65" s="31"/>
      <c r="C65" s="50"/>
      <c r="D65" s="31"/>
      <c r="E65" s="50"/>
      <c r="F65" s="32"/>
      <c r="G65" s="38"/>
      <c r="H65" s="38"/>
      <c r="I65" s="38"/>
      <c r="J65" s="113"/>
      <c r="K65" s="38"/>
      <c r="L65" s="38"/>
    </row>
    <row r="66" spans="1:12" ht="16.5" customHeight="1" x14ac:dyDescent="0.25">
      <c r="A66" s="31"/>
      <c r="B66" s="31"/>
      <c r="C66" s="50"/>
      <c r="D66" s="31"/>
      <c r="E66" s="50"/>
      <c r="F66" s="31"/>
      <c r="G66" s="31"/>
      <c r="H66" s="31"/>
      <c r="I66" s="31"/>
      <c r="J66" s="34"/>
      <c r="K66" s="34" t="s">
        <v>3</v>
      </c>
      <c r="L66" s="31"/>
    </row>
    <row r="67" spans="1:12" x14ac:dyDescent="0.25">
      <c r="A67" s="31"/>
      <c r="B67" s="31"/>
      <c r="C67" s="50"/>
      <c r="D67" s="31"/>
      <c r="E67" s="50"/>
      <c r="F67" s="31"/>
      <c r="G67" s="31"/>
      <c r="H67" s="31"/>
      <c r="I67" s="31"/>
      <c r="J67" s="31"/>
      <c r="K67" s="31"/>
      <c r="L67" s="31"/>
    </row>
  </sheetData>
  <sheetProtection sheet="1" objects="1" scenarios="1" selectLockedCells="1"/>
  <mergeCells count="6">
    <mergeCell ref="H57:J57"/>
    <mergeCell ref="A4:J4"/>
    <mergeCell ref="A1:L1"/>
    <mergeCell ref="A2:L2"/>
    <mergeCell ref="A3:L3"/>
    <mergeCell ref="F56:J56"/>
  </mergeCells>
  <phoneticPr fontId="4" type="noConversion"/>
  <conditionalFormatting sqref="E10:E53">
    <cfRule type="expression" dxfId="3" priority="3">
      <formula>$L$5="no"</formula>
    </cfRule>
  </conditionalFormatting>
  <conditionalFormatting sqref="C10:C53">
    <cfRule type="expression" dxfId="2" priority="1">
      <formula>$L$5="yes"</formula>
    </cfRule>
  </conditionalFormatting>
  <dataValidations count="1">
    <dataValidation allowBlank="1" sqref="C10:C53"/>
  </dataValidations>
  <printOptions horizontalCentered="1"/>
  <pageMargins left="0.5" right="0.5" top="0.5" bottom="0.5" header="0.5" footer="0.5"/>
  <pageSetup scale="91" orientation="portrait" r:id="rId1"/>
  <headerFooter alignWithMargins="0">
    <oddFooter>&amp;L&amp;8&amp;Z&amp;F</oddFooter>
  </headerFooter>
  <ignoredErrors>
    <ignoredError sqref="A10:A13 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11"/>
      <c r="B1" s="211"/>
      <c r="C1" s="211"/>
      <c r="D1" s="211"/>
      <c r="E1" s="211"/>
      <c r="F1" s="211"/>
      <c r="G1" s="211"/>
      <c r="H1" s="211"/>
    </row>
    <row r="2" spans="1:11" ht="15.6" x14ac:dyDescent="0.3">
      <c r="A2" s="212" t="s">
        <v>4</v>
      </c>
      <c r="B2" s="212"/>
      <c r="C2" s="212"/>
      <c r="D2" s="212"/>
      <c r="E2" s="212"/>
      <c r="F2" s="212"/>
      <c r="G2" s="212"/>
      <c r="H2" s="212"/>
      <c r="I2" s="212"/>
      <c r="J2" s="212"/>
    </row>
    <row r="3" spans="1:11" ht="15.6" x14ac:dyDescent="0.3">
      <c r="A3" s="212" t="s">
        <v>33</v>
      </c>
      <c r="B3" s="212"/>
      <c r="C3" s="212"/>
      <c r="D3" s="212"/>
      <c r="E3" s="212"/>
      <c r="F3" s="212"/>
      <c r="G3" s="212"/>
      <c r="H3" s="212"/>
      <c r="I3" s="212"/>
      <c r="J3" s="212"/>
    </row>
    <row r="4" spans="1:11" ht="15.6" x14ac:dyDescent="0.3">
      <c r="A4" s="212" t="s">
        <v>43</v>
      </c>
      <c r="B4" s="212"/>
      <c r="C4" s="212"/>
      <c r="D4" s="212"/>
      <c r="E4" s="212"/>
      <c r="F4" s="212"/>
      <c r="G4" s="212"/>
      <c r="H4" s="212"/>
      <c r="I4" s="212"/>
      <c r="J4" s="212"/>
    </row>
    <row r="6" spans="1:11" ht="30.75" customHeight="1" x14ac:dyDescent="0.25">
      <c r="A6" s="213" t="s">
        <v>36</v>
      </c>
      <c r="B6" s="214"/>
      <c r="C6" s="214"/>
      <c r="D6" s="214"/>
      <c r="E6" s="214"/>
      <c r="F6" s="214"/>
      <c r="G6" s="214"/>
      <c r="H6" s="214"/>
      <c r="I6" s="214"/>
      <c r="J6" s="214"/>
    </row>
    <row r="7" spans="1:11" ht="19.5" customHeight="1" x14ac:dyDescent="0.25"/>
    <row r="8" spans="1:11" ht="16.5" customHeight="1" x14ac:dyDescent="0.25">
      <c r="A8" s="44" t="s">
        <v>34</v>
      </c>
      <c r="B8" s="43"/>
      <c r="C8" s="43"/>
      <c r="D8" s="43"/>
      <c r="E8" s="43"/>
      <c r="F8" s="43"/>
      <c r="G8" s="43"/>
      <c r="H8" s="43"/>
    </row>
    <row r="9" spans="1:11" ht="19.5" customHeight="1" x14ac:dyDescent="0.25"/>
    <row r="10" spans="1:11" ht="30.75" customHeight="1" x14ac:dyDescent="0.25">
      <c r="A10" s="213" t="s">
        <v>35</v>
      </c>
      <c r="B10" s="214"/>
      <c r="C10" s="214"/>
      <c r="D10" s="214"/>
      <c r="E10" s="214"/>
      <c r="F10" s="214"/>
      <c r="G10" s="214"/>
      <c r="H10" s="214"/>
      <c r="I10" s="214"/>
      <c r="J10" s="214"/>
    </row>
    <row r="11" spans="1:11" ht="65.25" customHeight="1" x14ac:dyDescent="0.25">
      <c r="B11" s="213" t="s">
        <v>45</v>
      </c>
      <c r="C11" s="214"/>
      <c r="D11" s="214"/>
      <c r="E11" s="214"/>
      <c r="F11" s="214"/>
      <c r="G11" s="214"/>
      <c r="H11" s="214"/>
      <c r="I11" s="214"/>
      <c r="J11" s="45"/>
      <c r="K11" s="45"/>
    </row>
    <row r="12" spans="1:11" ht="19.5" customHeight="1" x14ac:dyDescent="0.25">
      <c r="A12" s="17"/>
      <c r="B12" s="17"/>
      <c r="C12" s="17"/>
      <c r="D12" s="17"/>
      <c r="E12" s="17"/>
      <c r="F12" s="17"/>
      <c r="G12" s="17"/>
      <c r="H12" s="17"/>
    </row>
    <row r="13" spans="1:11" ht="43.5" customHeight="1" x14ac:dyDescent="0.25">
      <c r="A13" s="213" t="s">
        <v>42</v>
      </c>
      <c r="B13" s="213"/>
      <c r="C13" s="213"/>
      <c r="D13" s="213"/>
      <c r="E13" s="213"/>
      <c r="F13" s="213"/>
      <c r="G13" s="213"/>
      <c r="H13" s="213"/>
      <c r="I13" s="213"/>
      <c r="J13" s="213"/>
    </row>
    <row r="14" spans="1:11" ht="19.5" customHeight="1" x14ac:dyDescent="0.25">
      <c r="A14" s="17"/>
      <c r="B14" s="17"/>
      <c r="C14" s="17"/>
      <c r="D14" s="17"/>
      <c r="E14" s="17"/>
      <c r="F14" s="17"/>
      <c r="G14" s="17"/>
      <c r="H14" s="17"/>
    </row>
    <row r="15" spans="1:11" ht="54.75" customHeight="1" x14ac:dyDescent="0.25">
      <c r="A15" s="213" t="s">
        <v>37</v>
      </c>
      <c r="B15" s="216"/>
      <c r="C15" s="216"/>
      <c r="D15" s="216"/>
      <c r="E15" s="216"/>
      <c r="F15" s="216"/>
      <c r="G15" s="216"/>
      <c r="H15" s="216"/>
      <c r="I15" s="216"/>
      <c r="J15" s="216"/>
    </row>
    <row r="16" spans="1:11" ht="19.5" customHeight="1" x14ac:dyDescent="0.25"/>
    <row r="17" spans="1:10" ht="39" customHeight="1" x14ac:dyDescent="0.25">
      <c r="A17" s="215" t="s">
        <v>38</v>
      </c>
      <c r="B17" s="217"/>
      <c r="C17" s="217"/>
      <c r="D17" s="217"/>
      <c r="E17" s="217"/>
      <c r="F17" s="217"/>
      <c r="G17" s="217"/>
      <c r="H17" s="217"/>
      <c r="I17" s="217"/>
      <c r="J17" s="217"/>
    </row>
    <row r="18" spans="1:10" ht="19.5" customHeight="1" x14ac:dyDescent="0.25"/>
    <row r="19" spans="1:10" ht="56.25" customHeight="1" x14ac:dyDescent="0.25">
      <c r="A19" s="215" t="s">
        <v>39</v>
      </c>
      <c r="B19" s="217"/>
      <c r="C19" s="217"/>
      <c r="D19" s="217"/>
      <c r="E19" s="217"/>
      <c r="F19" s="217"/>
      <c r="G19" s="217"/>
      <c r="H19" s="217"/>
      <c r="I19" s="217"/>
      <c r="J19" s="217"/>
    </row>
    <row r="20" spans="1:10" ht="20.25" customHeight="1" x14ac:dyDescent="0.25"/>
    <row r="21" spans="1:10" ht="27.75" customHeight="1" x14ac:dyDescent="0.25">
      <c r="A21" s="215" t="s">
        <v>19</v>
      </c>
      <c r="B21" s="215"/>
      <c r="C21" s="215"/>
      <c r="D21" s="215"/>
      <c r="E21" s="215"/>
      <c r="F21" s="215"/>
      <c r="G21" s="215"/>
      <c r="H21" s="215"/>
      <c r="I21" s="215"/>
      <c r="J21" s="215"/>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59"/>
  <sheetViews>
    <sheetView showGridLines="0" topLeftCell="A2" zoomScale="70" zoomScaleNormal="70" workbookViewId="0">
      <pane xSplit="4" ySplit="8" topLeftCell="E10" activePane="bottomRight" state="frozen"/>
      <selection activeCell="A2" sqref="A2"/>
      <selection pane="topRight" activeCell="D2" sqref="D2"/>
      <selection pane="bottomLeft" activeCell="A10" sqref="A10"/>
      <selection pane="bottomRight" activeCell="C37" sqref="C37"/>
    </sheetView>
  </sheetViews>
  <sheetFormatPr defaultColWidth="29.5546875" defaultRowHeight="13.2" x14ac:dyDescent="0.25"/>
  <cols>
    <col min="1" max="1" width="7.6640625" style="56" customWidth="1"/>
    <col min="2" max="2" width="9.6640625" style="161" customWidth="1"/>
    <col min="3" max="3" width="63.77734375" bestFit="1" customWidth="1"/>
    <col min="4" max="4" width="12.5546875" customWidth="1"/>
    <col min="5" max="5" width="11.33203125" style="55" customWidth="1"/>
    <col min="6" max="7" width="11.33203125" style="117" hidden="1" customWidth="1"/>
    <col min="8" max="8" width="11.33203125" style="163" hidden="1" customWidth="1"/>
    <col min="9" max="9" width="14.109375" style="117" bestFit="1" customWidth="1"/>
    <col min="10" max="11" width="11.33203125" style="117" hidden="1" customWidth="1"/>
    <col min="12" max="12" width="11.33203125" style="117" customWidth="1"/>
    <col min="13" max="13" width="2.21875" bestFit="1" customWidth="1"/>
    <col min="14" max="14" width="13.77734375" customWidth="1"/>
    <col min="15" max="15" width="2.109375" style="3" bestFit="1" customWidth="1"/>
    <col min="16" max="16" width="12.88671875" style="53" customWidth="1"/>
    <col min="17" max="17" width="3.6640625" style="3" customWidth="1"/>
    <col min="18" max="18" width="13.6640625" customWidth="1"/>
    <col min="19" max="19" width="5.44140625" customWidth="1"/>
    <col min="20" max="20" width="12.109375" style="53" customWidth="1"/>
    <col min="21" max="21" width="1.6640625" bestFit="1" customWidth="1"/>
    <col min="22" max="22" width="12.109375" style="53" customWidth="1"/>
    <col min="23" max="23" width="2.109375" bestFit="1" customWidth="1"/>
    <col min="24" max="24" width="13.88671875" style="53" bestFit="1" customWidth="1"/>
  </cols>
  <sheetData>
    <row r="1" spans="1:25" ht="15.6" x14ac:dyDescent="0.3">
      <c r="A1" s="212" t="s">
        <v>4</v>
      </c>
      <c r="B1" s="212"/>
      <c r="C1" s="218"/>
      <c r="D1" s="218"/>
      <c r="E1" s="218"/>
      <c r="F1" s="218"/>
      <c r="G1" s="218"/>
      <c r="H1" s="218"/>
      <c r="I1" s="218"/>
      <c r="J1" s="218"/>
      <c r="K1" s="218"/>
      <c r="L1" s="218"/>
      <c r="M1" s="218"/>
      <c r="N1" s="218"/>
      <c r="O1" s="218"/>
      <c r="P1" s="218"/>
      <c r="Q1" s="218"/>
      <c r="R1" s="218"/>
      <c r="S1" s="218"/>
      <c r="T1" s="218"/>
      <c r="U1" s="218"/>
      <c r="V1" s="218"/>
      <c r="W1" s="218"/>
      <c r="X1" s="218"/>
    </row>
    <row r="2" spans="1:25" ht="15.6" x14ac:dyDescent="0.3">
      <c r="A2" s="212" t="s">
        <v>9</v>
      </c>
      <c r="B2" s="212"/>
      <c r="C2" s="218"/>
      <c r="D2" s="218"/>
      <c r="E2" s="218"/>
      <c r="F2" s="218"/>
      <c r="G2" s="218"/>
      <c r="H2" s="218"/>
      <c r="I2" s="218"/>
      <c r="J2" s="218"/>
      <c r="K2" s="218"/>
      <c r="L2" s="218"/>
      <c r="M2" s="218"/>
      <c r="N2" s="218"/>
      <c r="O2" s="218"/>
      <c r="P2" s="218"/>
      <c r="Q2" s="218"/>
      <c r="R2" s="218"/>
      <c r="S2" s="218"/>
      <c r="T2" s="218"/>
      <c r="U2" s="218"/>
      <c r="V2" s="218"/>
      <c r="W2" s="218"/>
      <c r="X2" s="218"/>
    </row>
    <row r="3" spans="1:25" ht="15.6" x14ac:dyDescent="0.3">
      <c r="A3" s="132"/>
      <c r="B3" s="160"/>
      <c r="C3" s="45"/>
      <c r="D3" s="45"/>
      <c r="E3" s="45"/>
      <c r="F3" s="45"/>
      <c r="G3" s="45"/>
      <c r="H3" s="45"/>
      <c r="I3" s="45"/>
      <c r="J3" s="45"/>
      <c r="K3" s="45"/>
      <c r="L3" s="45"/>
      <c r="M3" s="45"/>
      <c r="N3" s="45"/>
      <c r="O3" s="45"/>
      <c r="P3" s="45"/>
      <c r="Q3" s="45"/>
      <c r="R3" s="45"/>
      <c r="S3" s="45"/>
      <c r="T3" s="45"/>
      <c r="U3" s="45"/>
      <c r="V3" s="45"/>
      <c r="W3" s="45"/>
      <c r="X3" s="45"/>
    </row>
    <row r="4" spans="1:25" ht="25.8" customHeight="1" x14ac:dyDescent="0.3">
      <c r="A4" s="53" t="s">
        <v>0</v>
      </c>
      <c r="B4" s="1"/>
      <c r="C4" s="99" t="s">
        <v>62</v>
      </c>
      <c r="D4" s="76"/>
      <c r="H4" s="117"/>
      <c r="M4" s="7"/>
      <c r="N4" s="7"/>
      <c r="O4" s="8"/>
      <c r="P4" s="60"/>
      <c r="Q4" s="8"/>
      <c r="R4" s="2"/>
      <c r="S4" s="2" t="s">
        <v>25</v>
      </c>
      <c r="V4" s="58">
        <v>42794</v>
      </c>
    </row>
    <row r="5" spans="1:25" x14ac:dyDescent="0.25">
      <c r="A5" s="72"/>
      <c r="B5" s="1"/>
      <c r="C5" s="45"/>
      <c r="D5" s="76"/>
      <c r="H5" s="117"/>
      <c r="P5" s="59"/>
      <c r="S5" s="2"/>
      <c r="V5" s="1" t="s">
        <v>6</v>
      </c>
    </row>
    <row r="6" spans="1:25" ht="13.2" customHeight="1" x14ac:dyDescent="0.25">
      <c r="A6" s="53" t="s">
        <v>2</v>
      </c>
      <c r="B6" s="1"/>
      <c r="C6" s="100" t="s">
        <v>63</v>
      </c>
      <c r="D6" s="76"/>
      <c r="H6" s="117"/>
      <c r="M6" s="7"/>
      <c r="N6" s="7"/>
      <c r="O6" s="8"/>
      <c r="S6" s="2"/>
      <c r="T6" s="64" t="s">
        <v>16</v>
      </c>
      <c r="V6" s="59"/>
    </row>
    <row r="7" spans="1:25" x14ac:dyDescent="0.25">
      <c r="C7" s="101"/>
      <c r="D7" s="2"/>
      <c r="H7" s="117"/>
      <c r="M7" s="9"/>
      <c r="N7" s="9"/>
      <c r="O7" s="10"/>
      <c r="S7" s="2"/>
      <c r="T7" s="54"/>
      <c r="V7" s="59"/>
    </row>
    <row r="8" spans="1:25" ht="26.4" customHeight="1" x14ac:dyDescent="0.25">
      <c r="A8" s="98" t="s">
        <v>40</v>
      </c>
      <c r="B8" s="126"/>
      <c r="C8" s="102" t="s">
        <v>68</v>
      </c>
      <c r="D8" s="2"/>
      <c r="F8" s="128">
        <v>42675</v>
      </c>
      <c r="G8" s="128">
        <v>42705</v>
      </c>
      <c r="H8" s="128">
        <v>42736</v>
      </c>
      <c r="I8" s="128">
        <v>42767</v>
      </c>
      <c r="J8" s="128">
        <v>42795</v>
      </c>
      <c r="K8" s="128">
        <v>42826</v>
      </c>
      <c r="L8" s="120"/>
      <c r="M8" s="7"/>
      <c r="N8" s="7"/>
      <c r="O8" s="90"/>
      <c r="S8" s="6" t="s">
        <v>17</v>
      </c>
      <c r="T8" s="54"/>
      <c r="V8" s="60"/>
    </row>
    <row r="9" spans="1:25" s="1" customFormat="1" ht="39.6" x14ac:dyDescent="0.25">
      <c r="A9" s="67" t="s">
        <v>1</v>
      </c>
      <c r="B9" s="69" t="s">
        <v>110</v>
      </c>
      <c r="C9" s="73" t="s">
        <v>46</v>
      </c>
      <c r="D9" s="69" t="s">
        <v>47</v>
      </c>
      <c r="E9" s="69" t="s">
        <v>115</v>
      </c>
      <c r="F9" s="119" t="s">
        <v>70</v>
      </c>
      <c r="G9" s="119" t="s">
        <v>70</v>
      </c>
      <c r="H9" s="119" t="s">
        <v>70</v>
      </c>
      <c r="I9" s="119" t="s">
        <v>70</v>
      </c>
      <c r="J9" s="119" t="s">
        <v>70</v>
      </c>
      <c r="K9" s="119" t="s">
        <v>70</v>
      </c>
      <c r="L9" s="119" t="s">
        <v>116</v>
      </c>
      <c r="M9" s="68"/>
      <c r="N9" s="69" t="s">
        <v>23</v>
      </c>
      <c r="O9" s="70" t="s">
        <v>10</v>
      </c>
      <c r="P9" s="67" t="s">
        <v>11</v>
      </c>
      <c r="Q9" s="71"/>
      <c r="R9" s="67" t="s">
        <v>11</v>
      </c>
      <c r="S9" s="68" t="s">
        <v>12</v>
      </c>
      <c r="T9" s="67" t="s">
        <v>15</v>
      </c>
      <c r="U9" s="70" t="s">
        <v>12</v>
      </c>
      <c r="V9" s="67" t="s">
        <v>13</v>
      </c>
      <c r="W9" s="70" t="s">
        <v>10</v>
      </c>
      <c r="X9" s="67" t="s">
        <v>14</v>
      </c>
    </row>
    <row r="10" spans="1:25" ht="14.4" customHeight="1" x14ac:dyDescent="0.25">
      <c r="A10" s="166">
        <v>1</v>
      </c>
      <c r="B10" s="164">
        <v>1</v>
      </c>
      <c r="C10" s="81" t="s">
        <v>49</v>
      </c>
      <c r="D10" s="94">
        <v>42285</v>
      </c>
      <c r="E10" s="66">
        <v>1</v>
      </c>
      <c r="F10" s="121"/>
      <c r="G10" s="121"/>
      <c r="H10" s="131"/>
      <c r="I10" s="121"/>
      <c r="J10" s="121"/>
      <c r="K10" s="121"/>
      <c r="L10" s="133">
        <f>IF(D10&gt;0,SUM(F10:K10)/N10+E10,0)</f>
        <v>1</v>
      </c>
      <c r="M10" s="36" t="s">
        <v>26</v>
      </c>
      <c r="N10" s="80">
        <v>502100</v>
      </c>
      <c r="O10" s="5" t="s">
        <v>10</v>
      </c>
      <c r="P10" s="84">
        <f>IF(N10&gt;0,L10*N10,0)</f>
        <v>502100</v>
      </c>
      <c r="Q10" s="13"/>
      <c r="R10" s="82">
        <f t="shared" ref="R10:R13" si="0">+P10</f>
        <v>502100</v>
      </c>
      <c r="S10" s="14" t="s">
        <v>12</v>
      </c>
      <c r="T10" s="84">
        <f>R10-V10</f>
        <v>0</v>
      </c>
      <c r="U10" s="15" t="s">
        <v>12</v>
      </c>
      <c r="V10" s="84">
        <f>SUMIF(Invoices!$C$2:$C$1048576,' Accting USE Data Entry Form'!$C$10:$C$51,Invoices!$D$2:$D$1048576)</f>
        <v>502100</v>
      </c>
      <c r="W10" s="15" t="s">
        <v>10</v>
      </c>
      <c r="X10" s="83">
        <f t="shared" ref="X10:X13" si="1">+R10-T10-V10</f>
        <v>0</v>
      </c>
    </row>
    <row r="11" spans="1:25" ht="14.4" customHeight="1" x14ac:dyDescent="0.25">
      <c r="A11" s="166">
        <v>2</v>
      </c>
      <c r="B11" s="164">
        <v>2</v>
      </c>
      <c r="C11" s="81" t="s">
        <v>50</v>
      </c>
      <c r="D11" s="85">
        <v>42439</v>
      </c>
      <c r="E11" s="66">
        <v>1</v>
      </c>
      <c r="F11" s="121"/>
      <c r="G11" s="121"/>
      <c r="H11" s="131"/>
      <c r="I11" s="121"/>
      <c r="J11" s="121"/>
      <c r="K11" s="121"/>
      <c r="L11" s="133">
        <f t="shared" ref="L11:L51" si="2">IF(D11&gt;0,SUM(F11:K11)/N11+E11,0)</f>
        <v>1</v>
      </c>
      <c r="M11" s="36" t="s">
        <v>26</v>
      </c>
      <c r="N11" s="80">
        <v>502100</v>
      </c>
      <c r="O11" s="5" t="s">
        <v>10</v>
      </c>
      <c r="P11" s="84">
        <f t="shared" ref="P11:P51" si="3">IF(N11&gt;0,L11*N11,0)</f>
        <v>502100</v>
      </c>
      <c r="Q11" s="16"/>
      <c r="R11" s="82">
        <f t="shared" si="0"/>
        <v>502100</v>
      </c>
      <c r="S11" s="14" t="s">
        <v>12</v>
      </c>
      <c r="T11" s="84">
        <f>R11-V11</f>
        <v>0</v>
      </c>
      <c r="U11" s="15" t="s">
        <v>12</v>
      </c>
      <c r="V11" s="84">
        <f>SUMIF(Invoices!$C$2:$C$1048576,' Accting USE Data Entry Form'!$C$10:$C$51,Invoices!$D$2:$D$1048576)</f>
        <v>502100</v>
      </c>
      <c r="W11" s="15" t="s">
        <v>10</v>
      </c>
      <c r="X11" s="83">
        <f t="shared" si="1"/>
        <v>0</v>
      </c>
    </row>
    <row r="12" spans="1:25" ht="14.4" customHeight="1" x14ac:dyDescent="0.25">
      <c r="A12" s="166">
        <v>3</v>
      </c>
      <c r="B12" s="164">
        <v>3</v>
      </c>
      <c r="C12" s="81" t="s">
        <v>61</v>
      </c>
      <c r="D12" s="86">
        <v>42468</v>
      </c>
      <c r="E12" s="66">
        <v>0.82251510359474489</v>
      </c>
      <c r="F12" s="121"/>
      <c r="G12" s="121"/>
      <c r="H12" s="131">
        <v>936680</v>
      </c>
      <c r="I12" s="121"/>
      <c r="J12" s="121"/>
      <c r="K12" s="121"/>
      <c r="L12" s="133">
        <f t="shared" si="2"/>
        <v>0.99999998285621616</v>
      </c>
      <c r="M12" s="36" t="s">
        <v>26</v>
      </c>
      <c r="N12" s="80">
        <v>5277520</v>
      </c>
      <c r="O12" s="5" t="s">
        <v>10</v>
      </c>
      <c r="P12" s="84">
        <f t="shared" si="3"/>
        <v>5277519.9095233381</v>
      </c>
      <c r="Q12" s="16"/>
      <c r="R12" s="82">
        <f t="shared" si="0"/>
        <v>5277519.9095233381</v>
      </c>
      <c r="S12" s="14" t="s">
        <v>12</v>
      </c>
      <c r="T12" s="84">
        <f>R12-V12</f>
        <v>-9.0476661920547485E-2</v>
      </c>
      <c r="U12" s="15" t="s">
        <v>12</v>
      </c>
      <c r="V12" s="84">
        <f>SUMIF(Invoices!$C$2:$C$1048576,' Accting USE Data Entry Form'!$C$10:$C$51,Invoices!$D$2:$D$1048576)</f>
        <v>5277520</v>
      </c>
      <c r="W12" s="15" t="s">
        <v>10</v>
      </c>
      <c r="X12" s="83">
        <f t="shared" si="1"/>
        <v>0</v>
      </c>
      <c r="Y12" s="93"/>
    </row>
    <row r="13" spans="1:25" ht="14.4" customHeight="1" x14ac:dyDescent="0.25">
      <c r="A13" s="166">
        <v>4</v>
      </c>
      <c r="B13" s="164">
        <v>4</v>
      </c>
      <c r="C13" s="81" t="s">
        <v>51</v>
      </c>
      <c r="D13" s="85">
        <v>42562</v>
      </c>
      <c r="E13" s="66">
        <f>82/91</f>
        <v>0.90109890109890112</v>
      </c>
      <c r="F13" s="121"/>
      <c r="G13" s="121"/>
      <c r="H13" s="131"/>
      <c r="I13" s="121"/>
      <c r="J13" s="121"/>
      <c r="K13" s="121"/>
      <c r="L13" s="133">
        <f t="shared" si="2"/>
        <v>0.90109890109890112</v>
      </c>
      <c r="M13" s="36" t="s">
        <v>26</v>
      </c>
      <c r="N13" s="80">
        <v>1861900</v>
      </c>
      <c r="O13" s="5" t="s">
        <v>10</v>
      </c>
      <c r="P13" s="84">
        <f t="shared" si="3"/>
        <v>1677756.0439560439</v>
      </c>
      <c r="Q13" s="16"/>
      <c r="R13" s="82">
        <f t="shared" si="0"/>
        <v>1677756.0439560439</v>
      </c>
      <c r="S13" s="14" t="s">
        <v>12</v>
      </c>
      <c r="T13" s="84">
        <f>R13-V13</f>
        <v>4.3956043897196651E-2</v>
      </c>
      <c r="U13" s="15" t="s">
        <v>12</v>
      </c>
      <c r="V13" s="84">
        <f>SUMIF(Invoices!$C$2:$C$1048576,' Accting USE Data Entry Form'!$C$10:$C$51,Invoices!$D$2:$D$1048576)</f>
        <v>1677756</v>
      </c>
      <c r="W13" s="15" t="s">
        <v>10</v>
      </c>
      <c r="X13" s="83">
        <f t="shared" si="1"/>
        <v>0</v>
      </c>
      <c r="Y13" s="93"/>
    </row>
    <row r="14" spans="1:25" ht="14.4" customHeight="1" x14ac:dyDescent="0.25">
      <c r="A14" s="166">
        <v>5</v>
      </c>
      <c r="B14" s="164">
        <v>5</v>
      </c>
      <c r="C14" s="74" t="s">
        <v>52</v>
      </c>
      <c r="D14" s="85">
        <v>42685</v>
      </c>
      <c r="E14" s="66">
        <v>0</v>
      </c>
      <c r="F14" s="129"/>
      <c r="G14" s="121"/>
      <c r="H14" s="131">
        <v>910806.01803750009</v>
      </c>
      <c r="I14" s="131">
        <v>1515207.9819624999</v>
      </c>
      <c r="J14" s="121"/>
      <c r="K14" s="121"/>
      <c r="L14" s="133">
        <f t="shared" si="2"/>
        <v>1</v>
      </c>
      <c r="M14" s="36" t="s">
        <v>26</v>
      </c>
      <c r="N14" s="80">
        <v>2426014</v>
      </c>
      <c r="O14" s="5" t="s">
        <v>10</v>
      </c>
      <c r="P14" s="84">
        <f t="shared" si="3"/>
        <v>2426014</v>
      </c>
      <c r="Q14" s="16"/>
      <c r="R14" s="82">
        <f t="shared" ref="R14:R24" si="4">+P14</f>
        <v>2426014</v>
      </c>
      <c r="S14" s="14" t="s">
        <v>12</v>
      </c>
      <c r="T14" s="84">
        <f>R14-V14</f>
        <v>0</v>
      </c>
      <c r="U14" s="15" t="s">
        <v>12</v>
      </c>
      <c r="V14" s="84">
        <f>SUMIF(Invoices!$C$2:$C$1048576,' Accting USE Data Entry Form'!$C$10:$C$51,Invoices!$D$2:$D$1048576)</f>
        <v>2426014</v>
      </c>
      <c r="W14" s="15" t="s">
        <v>10</v>
      </c>
      <c r="X14" s="83">
        <f t="shared" ref="X14" si="5">+R14-T14-V14</f>
        <v>0</v>
      </c>
    </row>
    <row r="15" spans="1:25" ht="14.4" customHeight="1" x14ac:dyDescent="0.25">
      <c r="A15" s="166">
        <v>6</v>
      </c>
      <c r="B15" s="164">
        <v>6</v>
      </c>
      <c r="C15" s="81" t="s">
        <v>53</v>
      </c>
      <c r="D15" s="85">
        <v>42958</v>
      </c>
      <c r="E15" s="66">
        <v>0</v>
      </c>
      <c r="F15" s="121"/>
      <c r="G15" s="121"/>
      <c r="H15" s="131"/>
      <c r="I15" s="121"/>
      <c r="J15" s="121"/>
      <c r="K15" s="121"/>
      <c r="L15" s="133">
        <f t="shared" si="2"/>
        <v>0</v>
      </c>
      <c r="M15" s="36" t="s">
        <v>26</v>
      </c>
      <c r="N15" s="80">
        <v>1483976</v>
      </c>
      <c r="O15" s="5" t="s">
        <v>10</v>
      </c>
      <c r="P15" s="84">
        <f t="shared" si="3"/>
        <v>0</v>
      </c>
      <c r="Q15" s="16"/>
      <c r="R15" s="82">
        <f t="shared" si="4"/>
        <v>0</v>
      </c>
      <c r="S15" s="14" t="s">
        <v>12</v>
      </c>
      <c r="T15" s="84">
        <f t="shared" ref="T15:T24" si="6">R15-V15</f>
        <v>0</v>
      </c>
      <c r="U15" s="15" t="s">
        <v>12</v>
      </c>
      <c r="V15" s="84">
        <f>SUMIF(Invoices!$C$2:$C$1048576,' Accting USE Data Entry Form'!$C$10:$C$51,Invoices!$D$2:$D$1048576)</f>
        <v>0</v>
      </c>
      <c r="W15" s="15" t="s">
        <v>10</v>
      </c>
      <c r="X15" s="83">
        <v>0</v>
      </c>
    </row>
    <row r="16" spans="1:25" ht="14.4" customHeight="1" x14ac:dyDescent="0.25">
      <c r="A16" s="166">
        <v>7</v>
      </c>
      <c r="B16" s="164">
        <v>5</v>
      </c>
      <c r="C16" s="81" t="s">
        <v>113</v>
      </c>
      <c r="D16" s="85">
        <v>43507</v>
      </c>
      <c r="E16" s="66">
        <v>0</v>
      </c>
      <c r="F16" s="121"/>
      <c r="G16" s="121"/>
      <c r="H16" s="131"/>
      <c r="I16" s="121"/>
      <c r="J16" s="121"/>
      <c r="K16" s="121"/>
      <c r="L16" s="133">
        <f t="shared" si="2"/>
        <v>0</v>
      </c>
      <c r="M16" s="36" t="s">
        <v>26</v>
      </c>
      <c r="N16" s="80">
        <v>278066</v>
      </c>
      <c r="O16" s="5" t="s">
        <v>10</v>
      </c>
      <c r="P16" s="84">
        <f t="shared" si="3"/>
        <v>0</v>
      </c>
      <c r="Q16" s="16"/>
      <c r="R16" s="82">
        <f t="shared" si="4"/>
        <v>0</v>
      </c>
      <c r="S16" s="14" t="s">
        <v>12</v>
      </c>
      <c r="T16" s="84">
        <f t="shared" si="6"/>
        <v>0</v>
      </c>
      <c r="U16" s="15" t="s">
        <v>12</v>
      </c>
      <c r="V16" s="84">
        <f>SUMIF(Invoices!$C$2:$C$1048576,' Accting USE Data Entry Form'!$C$10:$C$51,Invoices!$D$2:$D$1048576)</f>
        <v>0</v>
      </c>
      <c r="W16" s="15" t="s">
        <v>10</v>
      </c>
      <c r="X16" s="83">
        <f t="shared" ref="X16:X24" si="7">+R16-T16-V16</f>
        <v>0</v>
      </c>
    </row>
    <row r="17" spans="1:24" ht="14.4" customHeight="1" x14ac:dyDescent="0.25">
      <c r="A17" s="166">
        <v>8</v>
      </c>
      <c r="B17" s="164">
        <v>5</v>
      </c>
      <c r="C17" s="81" t="s">
        <v>114</v>
      </c>
      <c r="D17" s="85">
        <v>43507</v>
      </c>
      <c r="E17" s="66">
        <v>0</v>
      </c>
      <c r="F17" s="121"/>
      <c r="G17" s="121"/>
      <c r="H17" s="131"/>
      <c r="I17" s="121"/>
      <c r="J17" s="121"/>
      <c r="K17" s="121"/>
      <c r="L17" s="133">
        <f t="shared" si="2"/>
        <v>0</v>
      </c>
      <c r="M17" s="36" t="s">
        <v>26</v>
      </c>
      <c r="N17" s="80">
        <v>5544</v>
      </c>
      <c r="O17" s="5" t="s">
        <v>10</v>
      </c>
      <c r="P17" s="84">
        <f t="shared" si="3"/>
        <v>0</v>
      </c>
      <c r="Q17" s="16"/>
      <c r="R17" s="82">
        <f t="shared" si="4"/>
        <v>0</v>
      </c>
      <c r="S17" s="14" t="s">
        <v>12</v>
      </c>
      <c r="T17" s="84">
        <f t="shared" si="6"/>
        <v>0</v>
      </c>
      <c r="U17" s="15" t="s">
        <v>12</v>
      </c>
      <c r="V17" s="84">
        <f>SUMIF(Invoices!$C$2:$C$1048576,' Accting USE Data Entry Form'!$C$10:$C$51,Invoices!$D$2:$D$1048576)</f>
        <v>0</v>
      </c>
      <c r="W17" s="15" t="s">
        <v>10</v>
      </c>
      <c r="X17" s="83">
        <f t="shared" si="7"/>
        <v>0</v>
      </c>
    </row>
    <row r="18" spans="1:24" ht="14.4" customHeight="1" x14ac:dyDescent="0.25">
      <c r="A18" s="166">
        <v>9</v>
      </c>
      <c r="B18" s="164">
        <v>7</v>
      </c>
      <c r="C18" s="81" t="s">
        <v>54</v>
      </c>
      <c r="D18" s="85">
        <v>42972</v>
      </c>
      <c r="E18" s="66">
        <v>0</v>
      </c>
      <c r="F18" s="121"/>
      <c r="G18" s="121"/>
      <c r="H18" s="131"/>
      <c r="I18" s="121"/>
      <c r="J18" s="121"/>
      <c r="K18" s="121"/>
      <c r="L18" s="133">
        <f t="shared" si="2"/>
        <v>0</v>
      </c>
      <c r="M18" s="36" t="s">
        <v>26</v>
      </c>
      <c r="N18" s="80">
        <v>930950</v>
      </c>
      <c r="O18" s="5" t="s">
        <v>10</v>
      </c>
      <c r="P18" s="84">
        <f t="shared" si="3"/>
        <v>0</v>
      </c>
      <c r="Q18" s="16"/>
      <c r="R18" s="82">
        <f t="shared" si="4"/>
        <v>0</v>
      </c>
      <c r="S18" s="14"/>
      <c r="T18" s="84">
        <f t="shared" si="6"/>
        <v>0</v>
      </c>
      <c r="U18" s="15"/>
      <c r="V18" s="84">
        <f>SUMIF(Invoices!$C$2:$C$1048576,' Accting USE Data Entry Form'!$C$10:$C$51,Invoices!$D$2:$D$1048576)</f>
        <v>0</v>
      </c>
      <c r="W18" s="15" t="s">
        <v>10</v>
      </c>
      <c r="X18" s="83">
        <f t="shared" si="7"/>
        <v>0</v>
      </c>
    </row>
    <row r="19" spans="1:24" ht="14.4" customHeight="1" x14ac:dyDescent="0.25">
      <c r="A19" s="166">
        <v>10</v>
      </c>
      <c r="B19" s="164">
        <v>8</v>
      </c>
      <c r="C19" s="81" t="s">
        <v>55</v>
      </c>
      <c r="D19" s="85">
        <v>42989</v>
      </c>
      <c r="E19" s="66">
        <v>0</v>
      </c>
      <c r="F19" s="121"/>
      <c r="G19" s="121"/>
      <c r="H19" s="131"/>
      <c r="I19" s="121"/>
      <c r="J19" s="121"/>
      <c r="K19" s="121"/>
      <c r="L19" s="133">
        <f t="shared" si="2"/>
        <v>0</v>
      </c>
      <c r="M19" s="36" t="s">
        <v>26</v>
      </c>
      <c r="N19" s="80">
        <v>465475</v>
      </c>
      <c r="O19" s="5" t="s">
        <v>10</v>
      </c>
      <c r="P19" s="84">
        <f t="shared" si="3"/>
        <v>0</v>
      </c>
      <c r="Q19" s="16"/>
      <c r="R19" s="82">
        <f t="shared" si="4"/>
        <v>0</v>
      </c>
      <c r="S19" s="14" t="s">
        <v>12</v>
      </c>
      <c r="T19" s="84">
        <f t="shared" si="6"/>
        <v>0</v>
      </c>
      <c r="U19" s="15" t="s">
        <v>12</v>
      </c>
      <c r="V19" s="84">
        <f>SUMIF(Invoices!$C$2:$C$1048576,' Accting USE Data Entry Form'!$C$10:$C$51,Invoices!$D$2:$D$1048576)</f>
        <v>0</v>
      </c>
      <c r="W19" s="15" t="s">
        <v>10</v>
      </c>
      <c r="X19" s="83">
        <f t="shared" si="7"/>
        <v>0</v>
      </c>
    </row>
    <row r="20" spans="1:24" ht="14.4" customHeight="1" x14ac:dyDescent="0.25">
      <c r="A20" s="166">
        <v>11</v>
      </c>
      <c r="B20" s="164">
        <v>9</v>
      </c>
      <c r="C20" s="81" t="s">
        <v>56</v>
      </c>
      <c r="D20" s="85">
        <v>43080</v>
      </c>
      <c r="E20" s="66">
        <v>0</v>
      </c>
      <c r="F20" s="121"/>
      <c r="G20" s="121"/>
      <c r="H20" s="131"/>
      <c r="I20" s="121"/>
      <c r="J20" s="121"/>
      <c r="K20" s="121"/>
      <c r="L20" s="133">
        <f t="shared" si="2"/>
        <v>0</v>
      </c>
      <c r="M20" s="36" t="s">
        <v>26</v>
      </c>
      <c r="N20" s="80">
        <v>465475</v>
      </c>
      <c r="O20" s="5" t="s">
        <v>10</v>
      </c>
      <c r="P20" s="84">
        <f t="shared" si="3"/>
        <v>0</v>
      </c>
      <c r="Q20" s="16"/>
      <c r="R20" s="82">
        <f t="shared" si="4"/>
        <v>0</v>
      </c>
      <c r="S20" s="14" t="s">
        <v>12</v>
      </c>
      <c r="T20" s="84">
        <f t="shared" si="6"/>
        <v>0</v>
      </c>
      <c r="U20" s="15" t="s">
        <v>12</v>
      </c>
      <c r="V20" s="84">
        <f>SUMIF(Invoices!$C$2:$C$1048576,' Accting USE Data Entry Form'!$C$10:$C$51,Invoices!$D$2:$D$1048576)</f>
        <v>0</v>
      </c>
      <c r="W20" s="15" t="s">
        <v>10</v>
      </c>
      <c r="X20" s="83">
        <f t="shared" si="7"/>
        <v>0</v>
      </c>
    </row>
    <row r="21" spans="1:24" ht="14.4" customHeight="1" x14ac:dyDescent="0.25">
      <c r="A21" s="166">
        <v>12</v>
      </c>
      <c r="B21" s="164">
        <v>10</v>
      </c>
      <c r="C21" s="81" t="s">
        <v>57</v>
      </c>
      <c r="D21" s="85">
        <v>43143</v>
      </c>
      <c r="E21" s="66">
        <v>0</v>
      </c>
      <c r="F21" s="121"/>
      <c r="G21" s="121"/>
      <c r="H21" s="131"/>
      <c r="I21" s="121"/>
      <c r="J21" s="121"/>
      <c r="K21" s="121"/>
      <c r="L21" s="133">
        <f t="shared" si="2"/>
        <v>0</v>
      </c>
      <c r="M21" s="36" t="s">
        <v>26</v>
      </c>
      <c r="N21" s="80">
        <v>1489519.9883199998</v>
      </c>
      <c r="O21" s="5" t="s">
        <v>10</v>
      </c>
      <c r="P21" s="84">
        <f t="shared" si="3"/>
        <v>0</v>
      </c>
      <c r="Q21" s="16"/>
      <c r="R21" s="82">
        <f t="shared" si="4"/>
        <v>0</v>
      </c>
      <c r="S21" s="14" t="s">
        <v>12</v>
      </c>
      <c r="T21" s="84">
        <f t="shared" si="6"/>
        <v>0</v>
      </c>
      <c r="U21" s="15" t="s">
        <v>12</v>
      </c>
      <c r="V21" s="84">
        <f>SUMIF(Invoices!$C$2:$C$1048576,' Accting USE Data Entry Form'!$C$10:$C$51,Invoices!$D$2:$D$1048576)</f>
        <v>0</v>
      </c>
      <c r="W21" s="15" t="s">
        <v>10</v>
      </c>
      <c r="X21" s="83">
        <f t="shared" si="7"/>
        <v>0</v>
      </c>
    </row>
    <row r="22" spans="1:24" ht="14.4" customHeight="1" x14ac:dyDescent="0.25">
      <c r="A22" s="166">
        <v>13</v>
      </c>
      <c r="B22" s="164">
        <v>11</v>
      </c>
      <c r="C22" s="81" t="s">
        <v>58</v>
      </c>
      <c r="D22" s="85">
        <v>43171</v>
      </c>
      <c r="E22" s="66">
        <v>0</v>
      </c>
      <c r="F22" s="121"/>
      <c r="G22" s="121"/>
      <c r="H22" s="131"/>
      <c r="I22" s="121"/>
      <c r="J22" s="121"/>
      <c r="K22" s="121"/>
      <c r="L22" s="133">
        <f t="shared" si="2"/>
        <v>0</v>
      </c>
      <c r="M22" s="36" t="s">
        <v>26</v>
      </c>
      <c r="N22" s="80">
        <v>465475</v>
      </c>
      <c r="O22" s="5" t="s">
        <v>10</v>
      </c>
      <c r="P22" s="84">
        <f t="shared" si="3"/>
        <v>0</v>
      </c>
      <c r="Q22" s="16"/>
      <c r="R22" s="82">
        <f t="shared" si="4"/>
        <v>0</v>
      </c>
      <c r="S22" s="14" t="s">
        <v>12</v>
      </c>
      <c r="T22" s="84">
        <f t="shared" si="6"/>
        <v>0</v>
      </c>
      <c r="U22" s="15" t="s">
        <v>12</v>
      </c>
      <c r="V22" s="84">
        <f>SUMIF(Invoices!$C$2:$C$1048576,' Accting USE Data Entry Form'!$C$10:$C$51,Invoices!$D$2:$D$1048576)</f>
        <v>0</v>
      </c>
      <c r="W22" s="15" t="s">
        <v>10</v>
      </c>
      <c r="X22" s="83">
        <f t="shared" si="7"/>
        <v>0</v>
      </c>
    </row>
    <row r="23" spans="1:24" ht="14.4" customHeight="1" x14ac:dyDescent="0.25">
      <c r="A23" s="166">
        <v>14</v>
      </c>
      <c r="B23" s="164">
        <v>12</v>
      </c>
      <c r="C23" s="81" t="s">
        <v>59</v>
      </c>
      <c r="D23" s="85">
        <v>43262</v>
      </c>
      <c r="E23" s="66">
        <v>0</v>
      </c>
      <c r="F23" s="121"/>
      <c r="G23" s="121"/>
      <c r="H23" s="131"/>
      <c r="I23" s="121"/>
      <c r="J23" s="121"/>
      <c r="K23" s="121"/>
      <c r="L23" s="133">
        <f t="shared" si="2"/>
        <v>0</v>
      </c>
      <c r="M23" s="36" t="s">
        <v>26</v>
      </c>
      <c r="N23" s="80">
        <v>465475</v>
      </c>
      <c r="O23" s="5" t="s">
        <v>10</v>
      </c>
      <c r="P23" s="84">
        <f t="shared" si="3"/>
        <v>0</v>
      </c>
      <c r="Q23" s="16"/>
      <c r="R23" s="82">
        <f t="shared" si="4"/>
        <v>0</v>
      </c>
      <c r="S23" s="14" t="s">
        <v>12</v>
      </c>
      <c r="T23" s="84">
        <f t="shared" si="6"/>
        <v>0</v>
      </c>
      <c r="U23" s="15" t="s">
        <v>12</v>
      </c>
      <c r="V23" s="84">
        <f>SUMIF(Invoices!$C$2:$C$1048576,' Accting USE Data Entry Form'!$C$10:$C$51,Invoices!$D$2:$D$1048576)</f>
        <v>0</v>
      </c>
      <c r="W23" s="15" t="s">
        <v>10</v>
      </c>
      <c r="X23" s="83">
        <f t="shared" si="7"/>
        <v>0</v>
      </c>
    </row>
    <row r="24" spans="1:24" ht="14.4" customHeight="1" x14ac:dyDescent="0.25">
      <c r="A24" s="166">
        <v>15</v>
      </c>
      <c r="B24" s="164">
        <v>13</v>
      </c>
      <c r="C24" s="81" t="s">
        <v>111</v>
      </c>
      <c r="D24" s="87">
        <v>43384</v>
      </c>
      <c r="E24" s="66">
        <v>0</v>
      </c>
      <c r="F24" s="121"/>
      <c r="G24" s="121"/>
      <c r="H24" s="131"/>
      <c r="I24" s="121"/>
      <c r="J24" s="121"/>
      <c r="K24" s="121"/>
      <c r="L24" s="133">
        <f t="shared" si="2"/>
        <v>0</v>
      </c>
      <c r="M24" s="36" t="s">
        <v>26</v>
      </c>
      <c r="N24" s="80">
        <v>930950.4</v>
      </c>
      <c r="O24" s="5" t="s">
        <v>10</v>
      </c>
      <c r="P24" s="84">
        <f t="shared" si="3"/>
        <v>0</v>
      </c>
      <c r="Q24" s="16"/>
      <c r="R24" s="82">
        <f t="shared" si="4"/>
        <v>0</v>
      </c>
      <c r="S24" s="14" t="s">
        <v>12</v>
      </c>
      <c r="T24" s="84">
        <f t="shared" si="6"/>
        <v>0</v>
      </c>
      <c r="U24" s="15" t="s">
        <v>12</v>
      </c>
      <c r="V24" s="84">
        <f>SUMIF(Invoices!$C$2:$C$1048576,' Accting USE Data Entry Form'!$C$10:$C$51,Invoices!$D$2:$D$1048576)</f>
        <v>0</v>
      </c>
      <c r="W24" s="15" t="s">
        <v>10</v>
      </c>
      <c r="X24" s="83">
        <f t="shared" si="7"/>
        <v>0</v>
      </c>
    </row>
    <row r="25" spans="1:24" ht="14.4" customHeight="1" x14ac:dyDescent="0.25">
      <c r="A25" s="166">
        <v>16</v>
      </c>
      <c r="B25" s="164">
        <v>14</v>
      </c>
      <c r="C25" s="81" t="s">
        <v>60</v>
      </c>
      <c r="D25" s="77">
        <v>43476</v>
      </c>
      <c r="E25" s="66">
        <v>0</v>
      </c>
      <c r="F25" s="121"/>
      <c r="G25" s="121"/>
      <c r="H25" s="131"/>
      <c r="I25" s="121"/>
      <c r="J25" s="121"/>
      <c r="K25" s="121"/>
      <c r="L25" s="133">
        <f t="shared" si="2"/>
        <v>0</v>
      </c>
      <c r="M25" s="36" t="s">
        <v>26</v>
      </c>
      <c r="N25" s="80">
        <v>485319.2</v>
      </c>
      <c r="O25" s="5" t="s">
        <v>10</v>
      </c>
      <c r="P25" s="84">
        <f t="shared" si="3"/>
        <v>0</v>
      </c>
      <c r="Q25" s="16"/>
      <c r="R25" s="82">
        <f t="shared" ref="R25:R46" si="8">+P25</f>
        <v>0</v>
      </c>
      <c r="S25" s="14" t="s">
        <v>12</v>
      </c>
      <c r="T25" s="84">
        <f t="shared" ref="T25:T46" si="9">R25-V25</f>
        <v>0</v>
      </c>
      <c r="U25" s="15" t="s">
        <v>12</v>
      </c>
      <c r="V25" s="84">
        <f>SUMIF(Invoices!$C$2:$C$1048576,' Accting USE Data Entry Form'!$C$10:$C$51,Invoices!$D$2:$D$1048576)</f>
        <v>0</v>
      </c>
      <c r="W25" s="15" t="s">
        <v>10</v>
      </c>
      <c r="X25" s="83">
        <f t="shared" ref="X25:X46" si="10">+R25-T25-V25</f>
        <v>0</v>
      </c>
    </row>
    <row r="26" spans="1:24" ht="14.4" customHeight="1" x14ac:dyDescent="0.25">
      <c r="A26" s="166">
        <v>17</v>
      </c>
      <c r="B26" s="164">
        <v>15</v>
      </c>
      <c r="C26" s="81" t="s">
        <v>112</v>
      </c>
      <c r="D26" s="77">
        <v>43507</v>
      </c>
      <c r="E26" s="66">
        <v>0</v>
      </c>
      <c r="F26" s="121"/>
      <c r="G26" s="121"/>
      <c r="H26" s="131"/>
      <c r="I26" s="121"/>
      <c r="J26" s="121"/>
      <c r="K26" s="121"/>
      <c r="L26" s="133">
        <f t="shared" si="2"/>
        <v>0</v>
      </c>
      <c r="M26" s="36" t="s">
        <v>26</v>
      </c>
      <c r="N26" s="80">
        <v>930950.4</v>
      </c>
      <c r="O26" s="5" t="s">
        <v>10</v>
      </c>
      <c r="P26" s="84">
        <f t="shared" si="3"/>
        <v>0</v>
      </c>
      <c r="Q26" s="16"/>
      <c r="R26" s="82">
        <f t="shared" si="8"/>
        <v>0</v>
      </c>
      <c r="S26" s="14" t="s">
        <v>12</v>
      </c>
      <c r="T26" s="84">
        <f t="shared" si="9"/>
        <v>0</v>
      </c>
      <c r="U26" s="15" t="s">
        <v>12</v>
      </c>
      <c r="V26" s="84">
        <f>SUMIF(Invoices!$C$2:$C$1048576,' Accting USE Data Entry Form'!$C$10:$C$51,Invoices!$D$2:$D$1048576)</f>
        <v>0</v>
      </c>
      <c r="W26" s="15" t="s">
        <v>10</v>
      </c>
      <c r="X26" s="83">
        <f t="shared" si="10"/>
        <v>0</v>
      </c>
    </row>
    <row r="27" spans="1:24" ht="14.4" customHeight="1" x14ac:dyDescent="0.25">
      <c r="A27" s="166">
        <v>18</v>
      </c>
      <c r="B27" s="164"/>
      <c r="C27" s="74"/>
      <c r="D27" s="77"/>
      <c r="E27" s="66">
        <v>0</v>
      </c>
      <c r="F27" s="121"/>
      <c r="G27" s="121"/>
      <c r="H27" s="131"/>
      <c r="I27" s="121"/>
      <c r="J27" s="121"/>
      <c r="K27" s="121"/>
      <c r="L27" s="133">
        <f t="shared" si="2"/>
        <v>0</v>
      </c>
      <c r="M27" s="36" t="s">
        <v>26</v>
      </c>
      <c r="N27" s="35"/>
      <c r="O27" s="5" t="s">
        <v>10</v>
      </c>
      <c r="P27" s="84">
        <f t="shared" si="3"/>
        <v>0</v>
      </c>
      <c r="Q27" s="16"/>
      <c r="R27" s="82">
        <f t="shared" si="8"/>
        <v>0</v>
      </c>
      <c r="S27" s="14" t="s">
        <v>12</v>
      </c>
      <c r="T27" s="84">
        <f t="shared" si="9"/>
        <v>0</v>
      </c>
      <c r="U27" s="15" t="s">
        <v>12</v>
      </c>
      <c r="V27" s="84">
        <f>SUMIF(Invoices!$C$2:$C$1048576,' Accting USE Data Entry Form'!$C$10:$C$51,Invoices!$D$2:$D$1048576)</f>
        <v>0</v>
      </c>
      <c r="W27" s="15" t="s">
        <v>10</v>
      </c>
      <c r="X27" s="83">
        <f t="shared" si="10"/>
        <v>0</v>
      </c>
    </row>
    <row r="28" spans="1:24" ht="14.4" customHeight="1" x14ac:dyDescent="0.25">
      <c r="A28" s="166">
        <v>19</v>
      </c>
      <c r="B28" s="164"/>
      <c r="C28" s="74"/>
      <c r="D28" s="77"/>
      <c r="E28" s="66">
        <v>0</v>
      </c>
      <c r="F28" s="121"/>
      <c r="G28" s="121"/>
      <c r="H28" s="131"/>
      <c r="I28" s="121"/>
      <c r="J28" s="121"/>
      <c r="K28" s="121"/>
      <c r="L28" s="133">
        <f t="shared" si="2"/>
        <v>0</v>
      </c>
      <c r="M28" s="36" t="s">
        <v>26</v>
      </c>
      <c r="N28" s="35"/>
      <c r="O28" s="5" t="s">
        <v>10</v>
      </c>
      <c r="P28" s="84">
        <f t="shared" si="3"/>
        <v>0</v>
      </c>
      <c r="Q28" s="16"/>
      <c r="R28" s="82">
        <f t="shared" si="8"/>
        <v>0</v>
      </c>
      <c r="S28" s="14" t="s">
        <v>12</v>
      </c>
      <c r="T28" s="84">
        <f t="shared" si="9"/>
        <v>0</v>
      </c>
      <c r="U28" s="15" t="s">
        <v>12</v>
      </c>
      <c r="V28" s="84">
        <f>SUMIF(Invoices!$C$2:$C$1048576,' Accting USE Data Entry Form'!$C$10:$C$51,Invoices!$D$2:$D$1048576)</f>
        <v>0</v>
      </c>
      <c r="W28" s="15" t="s">
        <v>10</v>
      </c>
      <c r="X28" s="83">
        <f t="shared" si="10"/>
        <v>0</v>
      </c>
    </row>
    <row r="29" spans="1:24" ht="14.4" customHeight="1" x14ac:dyDescent="0.25">
      <c r="A29" s="166">
        <v>20</v>
      </c>
      <c r="B29" s="164"/>
      <c r="C29" s="74"/>
      <c r="D29" s="77"/>
      <c r="E29" s="66">
        <v>0</v>
      </c>
      <c r="F29" s="121"/>
      <c r="G29" s="121"/>
      <c r="H29" s="131"/>
      <c r="I29" s="121"/>
      <c r="J29" s="121"/>
      <c r="K29" s="121"/>
      <c r="L29" s="133">
        <f t="shared" si="2"/>
        <v>0</v>
      </c>
      <c r="M29" s="36" t="s">
        <v>26</v>
      </c>
      <c r="N29" s="35"/>
      <c r="O29" s="5" t="s">
        <v>10</v>
      </c>
      <c r="P29" s="84">
        <f t="shared" si="3"/>
        <v>0</v>
      </c>
      <c r="Q29" s="16"/>
      <c r="R29" s="82">
        <f t="shared" si="8"/>
        <v>0</v>
      </c>
      <c r="S29" s="14" t="s">
        <v>12</v>
      </c>
      <c r="T29" s="84">
        <f t="shared" si="9"/>
        <v>0</v>
      </c>
      <c r="U29" s="15" t="s">
        <v>12</v>
      </c>
      <c r="V29" s="84">
        <f>SUMIF(Invoices!$C$2:$C$1048576,' Accting USE Data Entry Form'!$C$10:$C$51,Invoices!$D$2:$D$1048576)</f>
        <v>0</v>
      </c>
      <c r="W29" s="15" t="s">
        <v>10</v>
      </c>
      <c r="X29" s="83">
        <f t="shared" si="10"/>
        <v>0</v>
      </c>
    </row>
    <row r="30" spans="1:24" ht="14.4" customHeight="1" x14ac:dyDescent="0.25">
      <c r="A30" s="166">
        <v>21</v>
      </c>
      <c r="B30" s="164"/>
      <c r="C30" s="74"/>
      <c r="D30" s="77"/>
      <c r="E30" s="66">
        <v>0</v>
      </c>
      <c r="F30" s="121"/>
      <c r="G30" s="121"/>
      <c r="H30" s="131"/>
      <c r="I30" s="121"/>
      <c r="J30" s="121"/>
      <c r="K30" s="121"/>
      <c r="L30" s="133">
        <f t="shared" si="2"/>
        <v>0</v>
      </c>
      <c r="M30" s="36" t="s">
        <v>26</v>
      </c>
      <c r="N30" s="35"/>
      <c r="O30" s="5" t="s">
        <v>10</v>
      </c>
      <c r="P30" s="84">
        <f t="shared" si="3"/>
        <v>0</v>
      </c>
      <c r="Q30" s="16"/>
      <c r="R30" s="82">
        <f t="shared" si="8"/>
        <v>0</v>
      </c>
      <c r="S30" s="14" t="s">
        <v>12</v>
      </c>
      <c r="T30" s="84">
        <f t="shared" si="9"/>
        <v>0</v>
      </c>
      <c r="U30" s="15" t="s">
        <v>12</v>
      </c>
      <c r="V30" s="84">
        <f>SUMIF(Invoices!$C$2:$C$1048576,' Accting USE Data Entry Form'!$C$10:$C$51,Invoices!$D$2:$D$1048576)</f>
        <v>0</v>
      </c>
      <c r="W30" s="15" t="s">
        <v>10</v>
      </c>
      <c r="X30" s="83">
        <f t="shared" si="10"/>
        <v>0</v>
      </c>
    </row>
    <row r="31" spans="1:24" ht="14.4" customHeight="1" x14ac:dyDescent="0.25">
      <c r="A31" s="166">
        <v>22</v>
      </c>
      <c r="B31" s="164"/>
      <c r="C31" s="74"/>
      <c r="D31" s="77"/>
      <c r="E31" s="66">
        <v>0</v>
      </c>
      <c r="F31" s="118"/>
      <c r="G31" s="118"/>
      <c r="H31" s="162"/>
      <c r="I31" s="118"/>
      <c r="J31" s="118"/>
      <c r="K31" s="118"/>
      <c r="L31" s="133">
        <f t="shared" si="2"/>
        <v>0</v>
      </c>
      <c r="M31" s="36" t="s">
        <v>26</v>
      </c>
      <c r="N31" s="35"/>
      <c r="O31" s="5" t="s">
        <v>10</v>
      </c>
      <c r="P31" s="84">
        <f t="shared" si="3"/>
        <v>0</v>
      </c>
      <c r="Q31" s="16"/>
      <c r="R31" s="82">
        <f t="shared" si="8"/>
        <v>0</v>
      </c>
      <c r="S31" s="14" t="s">
        <v>12</v>
      </c>
      <c r="T31" s="84">
        <f t="shared" si="9"/>
        <v>0</v>
      </c>
      <c r="U31" s="15" t="s">
        <v>12</v>
      </c>
      <c r="V31" s="84">
        <f>SUMIF(Invoices!$C$2:$C$1048576,' Accting USE Data Entry Form'!$C$10:$C$51,Invoices!$D$2:$D$1048576)</f>
        <v>0</v>
      </c>
      <c r="W31" s="15" t="s">
        <v>10</v>
      </c>
      <c r="X31" s="83">
        <f t="shared" si="10"/>
        <v>0</v>
      </c>
    </row>
    <row r="32" spans="1:24" ht="14.4" customHeight="1" x14ac:dyDescent="0.25">
      <c r="A32" s="166">
        <v>23</v>
      </c>
      <c r="B32" s="164"/>
      <c r="C32" s="74"/>
      <c r="D32" s="77"/>
      <c r="E32" s="66">
        <v>0</v>
      </c>
      <c r="F32" s="118"/>
      <c r="G32" s="118"/>
      <c r="H32" s="162"/>
      <c r="I32" s="118"/>
      <c r="J32" s="118"/>
      <c r="K32" s="118"/>
      <c r="L32" s="133">
        <f t="shared" si="2"/>
        <v>0</v>
      </c>
      <c r="M32" s="36" t="s">
        <v>26</v>
      </c>
      <c r="N32" s="35"/>
      <c r="O32" s="5" t="s">
        <v>10</v>
      </c>
      <c r="P32" s="84">
        <f t="shared" si="3"/>
        <v>0</v>
      </c>
      <c r="Q32" s="16"/>
      <c r="R32" s="82">
        <f t="shared" si="8"/>
        <v>0</v>
      </c>
      <c r="S32" s="14" t="s">
        <v>12</v>
      </c>
      <c r="T32" s="84">
        <f t="shared" si="9"/>
        <v>0</v>
      </c>
      <c r="U32" s="15" t="s">
        <v>12</v>
      </c>
      <c r="V32" s="84">
        <f>SUMIF(Invoices!$C$2:$C$1048576,' Accting USE Data Entry Form'!$C$10:$C$51,Invoices!$D$2:$D$1048576)</f>
        <v>0</v>
      </c>
      <c r="W32" s="15" t="s">
        <v>10</v>
      </c>
      <c r="X32" s="83">
        <f t="shared" si="10"/>
        <v>0</v>
      </c>
    </row>
    <row r="33" spans="1:24" ht="14.4" customHeight="1" x14ac:dyDescent="0.25">
      <c r="A33" s="166">
        <v>24</v>
      </c>
      <c r="B33" s="164"/>
      <c r="C33" s="74"/>
      <c r="D33" s="77"/>
      <c r="E33" s="66">
        <v>0</v>
      </c>
      <c r="F33" s="118"/>
      <c r="G33" s="118"/>
      <c r="H33" s="162"/>
      <c r="I33" s="118"/>
      <c r="J33" s="118"/>
      <c r="K33" s="118"/>
      <c r="L33" s="133">
        <f t="shared" si="2"/>
        <v>0</v>
      </c>
      <c r="M33" s="36" t="s">
        <v>26</v>
      </c>
      <c r="N33" s="35"/>
      <c r="O33" s="5" t="s">
        <v>10</v>
      </c>
      <c r="P33" s="84">
        <f t="shared" si="3"/>
        <v>0</v>
      </c>
      <c r="Q33" s="16"/>
      <c r="R33" s="82">
        <f t="shared" si="8"/>
        <v>0</v>
      </c>
      <c r="S33" s="14" t="s">
        <v>12</v>
      </c>
      <c r="T33" s="84">
        <f t="shared" si="9"/>
        <v>0</v>
      </c>
      <c r="U33" s="15" t="s">
        <v>12</v>
      </c>
      <c r="V33" s="84">
        <f>SUMIF(Invoices!$C$2:$C$1048576,' Accting USE Data Entry Form'!$C$10:$C$51,Invoices!$D$2:$D$1048576)</f>
        <v>0</v>
      </c>
      <c r="W33" s="15" t="s">
        <v>10</v>
      </c>
      <c r="X33" s="83">
        <f t="shared" si="10"/>
        <v>0</v>
      </c>
    </row>
    <row r="34" spans="1:24" ht="14.4" customHeight="1" x14ac:dyDescent="0.25">
      <c r="A34" s="166">
        <v>25</v>
      </c>
      <c r="B34" s="164"/>
      <c r="C34" s="74"/>
      <c r="D34" s="77"/>
      <c r="E34" s="66">
        <v>0</v>
      </c>
      <c r="F34" s="118"/>
      <c r="G34" s="118"/>
      <c r="H34" s="162"/>
      <c r="I34" s="118"/>
      <c r="J34" s="118"/>
      <c r="K34" s="118"/>
      <c r="L34" s="133">
        <f t="shared" si="2"/>
        <v>0</v>
      </c>
      <c r="M34" s="36" t="s">
        <v>26</v>
      </c>
      <c r="N34" s="35"/>
      <c r="O34" s="5" t="s">
        <v>10</v>
      </c>
      <c r="P34" s="84">
        <f t="shared" si="3"/>
        <v>0</v>
      </c>
      <c r="Q34" s="16"/>
      <c r="R34" s="82">
        <f t="shared" si="8"/>
        <v>0</v>
      </c>
      <c r="S34" s="14" t="s">
        <v>12</v>
      </c>
      <c r="T34" s="84">
        <f t="shared" si="9"/>
        <v>0</v>
      </c>
      <c r="U34" s="15" t="s">
        <v>12</v>
      </c>
      <c r="V34" s="84">
        <f>SUMIF(Invoices!$C$2:$C$1048576,' Accting USE Data Entry Form'!$C$10:$C$51,Invoices!$D$2:$D$1048576)</f>
        <v>0</v>
      </c>
      <c r="W34" s="15" t="s">
        <v>10</v>
      </c>
      <c r="X34" s="83">
        <f t="shared" si="10"/>
        <v>0</v>
      </c>
    </row>
    <row r="35" spans="1:24" ht="14.4" customHeight="1" x14ac:dyDescent="0.25">
      <c r="A35" s="166">
        <v>26</v>
      </c>
      <c r="B35" s="164"/>
      <c r="C35" s="74"/>
      <c r="D35" s="77"/>
      <c r="E35" s="66">
        <v>0</v>
      </c>
      <c r="F35" s="118"/>
      <c r="G35" s="118"/>
      <c r="H35" s="162"/>
      <c r="I35" s="118"/>
      <c r="J35" s="118"/>
      <c r="K35" s="118"/>
      <c r="L35" s="133">
        <f t="shared" si="2"/>
        <v>0</v>
      </c>
      <c r="M35" s="36" t="s">
        <v>26</v>
      </c>
      <c r="N35" s="35"/>
      <c r="O35" s="5" t="s">
        <v>10</v>
      </c>
      <c r="P35" s="84">
        <f t="shared" si="3"/>
        <v>0</v>
      </c>
      <c r="Q35" s="16"/>
      <c r="R35" s="82">
        <f t="shared" si="8"/>
        <v>0</v>
      </c>
      <c r="S35" s="14" t="s">
        <v>12</v>
      </c>
      <c r="T35" s="84">
        <f t="shared" si="9"/>
        <v>0</v>
      </c>
      <c r="U35" s="15" t="s">
        <v>12</v>
      </c>
      <c r="V35" s="84">
        <f>SUMIF(Invoices!$C$2:$C$1048576,' Accting USE Data Entry Form'!$C$10:$C$51,Invoices!$D$2:$D$1048576)</f>
        <v>0</v>
      </c>
      <c r="W35" s="15" t="s">
        <v>10</v>
      </c>
      <c r="X35" s="83">
        <f t="shared" si="10"/>
        <v>0</v>
      </c>
    </row>
    <row r="36" spans="1:24" ht="14.4" customHeight="1" x14ac:dyDescent="0.25">
      <c r="A36" s="166">
        <v>27</v>
      </c>
      <c r="B36" s="164"/>
      <c r="C36" s="74"/>
      <c r="D36" s="77"/>
      <c r="E36" s="66">
        <v>0</v>
      </c>
      <c r="F36" s="118"/>
      <c r="G36" s="118"/>
      <c r="H36" s="162"/>
      <c r="I36" s="118"/>
      <c r="J36" s="118"/>
      <c r="K36" s="118"/>
      <c r="L36" s="133">
        <f t="shared" si="2"/>
        <v>0</v>
      </c>
      <c r="M36" s="36" t="s">
        <v>26</v>
      </c>
      <c r="N36" s="35"/>
      <c r="O36" s="5" t="s">
        <v>10</v>
      </c>
      <c r="P36" s="84">
        <f t="shared" si="3"/>
        <v>0</v>
      </c>
      <c r="Q36" s="16"/>
      <c r="R36" s="82">
        <f t="shared" si="8"/>
        <v>0</v>
      </c>
      <c r="S36" s="14" t="s">
        <v>12</v>
      </c>
      <c r="T36" s="84">
        <f t="shared" si="9"/>
        <v>0</v>
      </c>
      <c r="U36" s="15" t="s">
        <v>12</v>
      </c>
      <c r="V36" s="84">
        <f>SUMIF(Invoices!$C$2:$C$1048576,' Accting USE Data Entry Form'!$C$10:$C$51,Invoices!$D$2:$D$1048576)</f>
        <v>0</v>
      </c>
      <c r="W36" s="15" t="s">
        <v>10</v>
      </c>
      <c r="X36" s="83">
        <f t="shared" si="10"/>
        <v>0</v>
      </c>
    </row>
    <row r="37" spans="1:24" ht="14.4" customHeight="1" x14ac:dyDescent="0.25">
      <c r="A37" s="166">
        <v>28</v>
      </c>
      <c r="B37" s="164"/>
      <c r="C37" s="74"/>
      <c r="D37" s="77"/>
      <c r="E37" s="66">
        <v>0</v>
      </c>
      <c r="F37" s="118"/>
      <c r="G37" s="118"/>
      <c r="H37" s="162"/>
      <c r="I37" s="118"/>
      <c r="J37" s="118"/>
      <c r="K37" s="118"/>
      <c r="L37" s="133">
        <f t="shared" si="2"/>
        <v>0</v>
      </c>
      <c r="M37" s="36" t="s">
        <v>26</v>
      </c>
      <c r="N37" s="35"/>
      <c r="O37" s="5" t="s">
        <v>10</v>
      </c>
      <c r="P37" s="84">
        <f t="shared" si="3"/>
        <v>0</v>
      </c>
      <c r="Q37" s="16"/>
      <c r="R37" s="82">
        <f t="shared" si="8"/>
        <v>0</v>
      </c>
      <c r="S37" s="14" t="s">
        <v>12</v>
      </c>
      <c r="T37" s="84">
        <f t="shared" si="9"/>
        <v>0</v>
      </c>
      <c r="U37" s="15" t="s">
        <v>12</v>
      </c>
      <c r="V37" s="84">
        <f>SUMIF(Invoices!$C$2:$C$1048576,' Accting USE Data Entry Form'!$C$10:$C$51,Invoices!$D$2:$D$1048576)</f>
        <v>0</v>
      </c>
      <c r="W37" s="15" t="s">
        <v>10</v>
      </c>
      <c r="X37" s="83">
        <f t="shared" si="10"/>
        <v>0</v>
      </c>
    </row>
    <row r="38" spans="1:24" ht="14.4" customHeight="1" x14ac:dyDescent="0.25">
      <c r="A38" s="166">
        <v>29</v>
      </c>
      <c r="B38" s="164"/>
      <c r="C38" s="74"/>
      <c r="D38" s="77"/>
      <c r="E38" s="66">
        <v>0</v>
      </c>
      <c r="F38" s="118"/>
      <c r="G38" s="118"/>
      <c r="H38" s="162"/>
      <c r="I38" s="118"/>
      <c r="J38" s="118"/>
      <c r="K38" s="118"/>
      <c r="L38" s="133">
        <f t="shared" si="2"/>
        <v>0</v>
      </c>
      <c r="M38" s="36" t="s">
        <v>26</v>
      </c>
      <c r="N38" s="35"/>
      <c r="O38" s="5" t="s">
        <v>10</v>
      </c>
      <c r="P38" s="84">
        <f t="shared" si="3"/>
        <v>0</v>
      </c>
      <c r="Q38" s="16"/>
      <c r="R38" s="82">
        <f t="shared" si="8"/>
        <v>0</v>
      </c>
      <c r="S38" s="14" t="s">
        <v>12</v>
      </c>
      <c r="T38" s="84">
        <f t="shared" si="9"/>
        <v>0</v>
      </c>
      <c r="U38" s="15" t="s">
        <v>12</v>
      </c>
      <c r="V38" s="84">
        <f>SUMIF(Invoices!$C$2:$C$1048576,' Accting USE Data Entry Form'!$C$10:$C$51,Invoices!$D$2:$D$1048576)</f>
        <v>0</v>
      </c>
      <c r="W38" s="15" t="s">
        <v>10</v>
      </c>
      <c r="X38" s="83">
        <f t="shared" si="10"/>
        <v>0</v>
      </c>
    </row>
    <row r="39" spans="1:24" ht="14.4" customHeight="1" x14ac:dyDescent="0.25">
      <c r="A39" s="166">
        <v>30</v>
      </c>
      <c r="B39" s="164"/>
      <c r="C39" s="74"/>
      <c r="D39" s="77"/>
      <c r="E39" s="66">
        <v>0</v>
      </c>
      <c r="F39" s="118"/>
      <c r="G39" s="118"/>
      <c r="H39" s="162"/>
      <c r="I39" s="118"/>
      <c r="J39" s="118"/>
      <c r="K39" s="118"/>
      <c r="L39" s="133">
        <f t="shared" si="2"/>
        <v>0</v>
      </c>
      <c r="M39" s="36" t="s">
        <v>26</v>
      </c>
      <c r="N39" s="35"/>
      <c r="O39" s="5" t="s">
        <v>10</v>
      </c>
      <c r="P39" s="84">
        <f t="shared" si="3"/>
        <v>0</v>
      </c>
      <c r="Q39" s="16"/>
      <c r="R39" s="82">
        <f t="shared" si="8"/>
        <v>0</v>
      </c>
      <c r="S39" s="14" t="s">
        <v>12</v>
      </c>
      <c r="T39" s="84">
        <f t="shared" si="9"/>
        <v>0</v>
      </c>
      <c r="U39" s="15" t="s">
        <v>12</v>
      </c>
      <c r="V39" s="84">
        <f>SUMIF(Invoices!$C$2:$C$1048576,' Accting USE Data Entry Form'!$C$10:$C$51,Invoices!$D$2:$D$1048576)</f>
        <v>0</v>
      </c>
      <c r="W39" s="15" t="s">
        <v>10</v>
      </c>
      <c r="X39" s="83">
        <f t="shared" si="10"/>
        <v>0</v>
      </c>
    </row>
    <row r="40" spans="1:24" ht="14.4" customHeight="1" x14ac:dyDescent="0.25">
      <c r="A40" s="166">
        <v>31</v>
      </c>
      <c r="B40" s="164"/>
      <c r="C40" s="74"/>
      <c r="D40" s="77"/>
      <c r="E40" s="66">
        <v>0</v>
      </c>
      <c r="F40" s="118"/>
      <c r="G40" s="118"/>
      <c r="H40" s="162"/>
      <c r="I40" s="118"/>
      <c r="J40" s="118"/>
      <c r="K40" s="118"/>
      <c r="L40" s="133">
        <f t="shared" si="2"/>
        <v>0</v>
      </c>
      <c r="M40" s="36" t="s">
        <v>26</v>
      </c>
      <c r="N40" s="35"/>
      <c r="O40" s="5" t="s">
        <v>10</v>
      </c>
      <c r="P40" s="84">
        <f t="shared" si="3"/>
        <v>0</v>
      </c>
      <c r="Q40" s="16"/>
      <c r="R40" s="82">
        <f t="shared" si="8"/>
        <v>0</v>
      </c>
      <c r="S40" s="14" t="s">
        <v>12</v>
      </c>
      <c r="T40" s="84">
        <f t="shared" si="9"/>
        <v>0</v>
      </c>
      <c r="U40" s="15" t="s">
        <v>12</v>
      </c>
      <c r="V40" s="84">
        <f>SUMIF(Invoices!$C$2:$C$1048576,' Accting USE Data Entry Form'!$C$10:$C$51,Invoices!$D$2:$D$1048576)</f>
        <v>0</v>
      </c>
      <c r="W40" s="15" t="s">
        <v>10</v>
      </c>
      <c r="X40" s="83">
        <f t="shared" si="10"/>
        <v>0</v>
      </c>
    </row>
    <row r="41" spans="1:24" ht="14.4" customHeight="1" x14ac:dyDescent="0.25">
      <c r="A41" s="166">
        <v>32</v>
      </c>
      <c r="B41" s="164"/>
      <c r="C41" s="74"/>
      <c r="D41" s="77"/>
      <c r="E41" s="66">
        <v>0</v>
      </c>
      <c r="F41" s="118"/>
      <c r="G41" s="118"/>
      <c r="H41" s="162"/>
      <c r="I41" s="118"/>
      <c r="J41" s="118"/>
      <c r="K41" s="118"/>
      <c r="L41" s="133">
        <f t="shared" si="2"/>
        <v>0</v>
      </c>
      <c r="M41" s="36" t="s">
        <v>26</v>
      </c>
      <c r="N41" s="35"/>
      <c r="O41" s="5" t="s">
        <v>10</v>
      </c>
      <c r="P41" s="84">
        <f t="shared" si="3"/>
        <v>0</v>
      </c>
      <c r="Q41" s="16"/>
      <c r="R41" s="82">
        <f t="shared" si="8"/>
        <v>0</v>
      </c>
      <c r="S41" s="14" t="s">
        <v>12</v>
      </c>
      <c r="T41" s="84">
        <f t="shared" si="9"/>
        <v>0</v>
      </c>
      <c r="U41" s="15" t="s">
        <v>12</v>
      </c>
      <c r="V41" s="84">
        <f>SUMIF(Invoices!$C$2:$C$1048576,' Accting USE Data Entry Form'!$C$10:$C$51,Invoices!$D$2:$D$1048576)</f>
        <v>0</v>
      </c>
      <c r="W41" s="15" t="s">
        <v>10</v>
      </c>
      <c r="X41" s="83">
        <f t="shared" si="10"/>
        <v>0</v>
      </c>
    </row>
    <row r="42" spans="1:24" ht="14.4" customHeight="1" x14ac:dyDescent="0.25">
      <c r="A42" s="166">
        <v>33</v>
      </c>
      <c r="B42" s="164"/>
      <c r="C42" s="74"/>
      <c r="D42" s="77"/>
      <c r="E42" s="66">
        <v>0</v>
      </c>
      <c r="F42" s="118"/>
      <c r="G42" s="118"/>
      <c r="H42" s="162"/>
      <c r="I42" s="118"/>
      <c r="J42" s="118"/>
      <c r="K42" s="118"/>
      <c r="L42" s="133">
        <f t="shared" si="2"/>
        <v>0</v>
      </c>
      <c r="M42" s="36" t="s">
        <v>26</v>
      </c>
      <c r="N42" s="35"/>
      <c r="O42" s="5" t="s">
        <v>10</v>
      </c>
      <c r="P42" s="84">
        <f t="shared" si="3"/>
        <v>0</v>
      </c>
      <c r="Q42" s="16"/>
      <c r="R42" s="82">
        <f t="shared" si="8"/>
        <v>0</v>
      </c>
      <c r="S42" s="14" t="s">
        <v>12</v>
      </c>
      <c r="T42" s="84">
        <f t="shared" si="9"/>
        <v>0</v>
      </c>
      <c r="U42" s="15" t="s">
        <v>12</v>
      </c>
      <c r="V42" s="84">
        <f>SUMIF(Invoices!$C$2:$C$1048576,' Accting USE Data Entry Form'!$C$10:$C$51,Invoices!$D$2:$D$1048576)</f>
        <v>0</v>
      </c>
      <c r="W42" s="15" t="s">
        <v>10</v>
      </c>
      <c r="X42" s="83">
        <f t="shared" si="10"/>
        <v>0</v>
      </c>
    </row>
    <row r="43" spans="1:24" ht="14.4" customHeight="1" x14ac:dyDescent="0.25">
      <c r="A43" s="166">
        <v>34</v>
      </c>
      <c r="B43" s="164"/>
      <c r="C43" s="74"/>
      <c r="D43" s="77"/>
      <c r="E43" s="66">
        <v>0</v>
      </c>
      <c r="F43" s="118"/>
      <c r="G43" s="118"/>
      <c r="H43" s="162"/>
      <c r="I43" s="118"/>
      <c r="J43" s="118"/>
      <c r="K43" s="118"/>
      <c r="L43" s="133">
        <f t="shared" si="2"/>
        <v>0</v>
      </c>
      <c r="M43" s="36" t="s">
        <v>26</v>
      </c>
      <c r="N43" s="35"/>
      <c r="O43" s="5" t="s">
        <v>10</v>
      </c>
      <c r="P43" s="84">
        <f t="shared" si="3"/>
        <v>0</v>
      </c>
      <c r="Q43" s="16"/>
      <c r="R43" s="82">
        <f t="shared" si="8"/>
        <v>0</v>
      </c>
      <c r="S43" s="14" t="s">
        <v>12</v>
      </c>
      <c r="T43" s="84">
        <f t="shared" si="9"/>
        <v>0</v>
      </c>
      <c r="U43" s="15" t="s">
        <v>12</v>
      </c>
      <c r="V43" s="84">
        <f>SUMIF(Invoices!$C$2:$C$1048576,' Accting USE Data Entry Form'!$C$10:$C$51,Invoices!$D$2:$D$1048576)</f>
        <v>0</v>
      </c>
      <c r="W43" s="15" t="s">
        <v>10</v>
      </c>
      <c r="X43" s="83">
        <f t="shared" si="10"/>
        <v>0</v>
      </c>
    </row>
    <row r="44" spans="1:24" ht="14.4" customHeight="1" x14ac:dyDescent="0.25">
      <c r="A44" s="166">
        <v>35</v>
      </c>
      <c r="B44" s="164"/>
      <c r="C44" s="74"/>
      <c r="D44" s="77"/>
      <c r="E44" s="66">
        <v>0</v>
      </c>
      <c r="F44" s="118"/>
      <c r="G44" s="118"/>
      <c r="H44" s="162"/>
      <c r="I44" s="118"/>
      <c r="J44" s="118"/>
      <c r="K44" s="118"/>
      <c r="L44" s="133">
        <f t="shared" si="2"/>
        <v>0</v>
      </c>
      <c r="M44" s="36" t="s">
        <v>26</v>
      </c>
      <c r="N44" s="35"/>
      <c r="O44" s="5" t="s">
        <v>10</v>
      </c>
      <c r="P44" s="84">
        <f t="shared" si="3"/>
        <v>0</v>
      </c>
      <c r="Q44" s="16"/>
      <c r="R44" s="82">
        <f t="shared" si="8"/>
        <v>0</v>
      </c>
      <c r="S44" s="14" t="s">
        <v>12</v>
      </c>
      <c r="T44" s="84">
        <f t="shared" si="9"/>
        <v>0</v>
      </c>
      <c r="U44" s="15" t="s">
        <v>12</v>
      </c>
      <c r="V44" s="84">
        <f>SUMIF(Invoices!$C$2:$C$1048576,' Accting USE Data Entry Form'!$C$10:$C$51,Invoices!$D$2:$D$1048576)</f>
        <v>0</v>
      </c>
      <c r="W44" s="15" t="s">
        <v>10</v>
      </c>
      <c r="X44" s="83">
        <f t="shared" si="10"/>
        <v>0</v>
      </c>
    </row>
    <row r="45" spans="1:24" ht="14.4" customHeight="1" x14ac:dyDescent="0.25">
      <c r="A45" s="166">
        <v>36</v>
      </c>
      <c r="B45" s="164"/>
      <c r="C45" s="74"/>
      <c r="D45" s="77"/>
      <c r="E45" s="66">
        <v>0</v>
      </c>
      <c r="F45" s="118"/>
      <c r="G45" s="118"/>
      <c r="H45" s="162"/>
      <c r="I45" s="118"/>
      <c r="J45" s="118"/>
      <c r="K45" s="118"/>
      <c r="L45" s="133">
        <f t="shared" si="2"/>
        <v>0</v>
      </c>
      <c r="M45" s="36" t="s">
        <v>26</v>
      </c>
      <c r="N45" s="35"/>
      <c r="O45" s="5" t="s">
        <v>10</v>
      </c>
      <c r="P45" s="84">
        <f t="shared" si="3"/>
        <v>0</v>
      </c>
      <c r="Q45" s="16"/>
      <c r="R45" s="82">
        <f t="shared" si="8"/>
        <v>0</v>
      </c>
      <c r="S45" s="14" t="s">
        <v>12</v>
      </c>
      <c r="T45" s="84">
        <f t="shared" si="9"/>
        <v>0</v>
      </c>
      <c r="U45" s="15" t="s">
        <v>12</v>
      </c>
      <c r="V45" s="84">
        <f>SUMIF(Invoices!$C$2:$C$1048576,' Accting USE Data Entry Form'!$C$10:$C$51,Invoices!$D$2:$D$1048576)</f>
        <v>0</v>
      </c>
      <c r="W45" s="15" t="s">
        <v>10</v>
      </c>
      <c r="X45" s="83">
        <f t="shared" si="10"/>
        <v>0</v>
      </c>
    </row>
    <row r="46" spans="1:24" ht="14.4" customHeight="1" x14ac:dyDescent="0.25">
      <c r="A46" s="166">
        <v>37</v>
      </c>
      <c r="B46" s="164"/>
      <c r="C46" s="74"/>
      <c r="D46" s="77"/>
      <c r="E46" s="66">
        <v>0</v>
      </c>
      <c r="F46" s="118"/>
      <c r="G46" s="118"/>
      <c r="H46" s="162"/>
      <c r="I46" s="118"/>
      <c r="J46" s="118"/>
      <c r="K46" s="118"/>
      <c r="L46" s="133">
        <f t="shared" si="2"/>
        <v>0</v>
      </c>
      <c r="M46" s="36" t="s">
        <v>26</v>
      </c>
      <c r="N46" s="35"/>
      <c r="O46" s="5" t="s">
        <v>10</v>
      </c>
      <c r="P46" s="84">
        <f t="shared" si="3"/>
        <v>0</v>
      </c>
      <c r="Q46" s="16"/>
      <c r="R46" s="82">
        <f t="shared" si="8"/>
        <v>0</v>
      </c>
      <c r="S46" s="14" t="s">
        <v>12</v>
      </c>
      <c r="T46" s="84">
        <f t="shared" si="9"/>
        <v>0</v>
      </c>
      <c r="U46" s="15" t="s">
        <v>12</v>
      </c>
      <c r="V46" s="84">
        <f>SUMIF(Invoices!$C$2:$C$1048576,' Accting USE Data Entry Form'!$C$10:$C$51,Invoices!$D$2:$D$1048576)</f>
        <v>0</v>
      </c>
      <c r="W46" s="15" t="s">
        <v>10</v>
      </c>
      <c r="X46" s="83">
        <f t="shared" si="10"/>
        <v>0</v>
      </c>
    </row>
    <row r="47" spans="1:24" ht="14.4" customHeight="1" x14ac:dyDescent="0.25">
      <c r="A47" s="166">
        <v>38</v>
      </c>
      <c r="B47" s="164"/>
      <c r="C47" s="74"/>
      <c r="D47" s="77"/>
      <c r="E47" s="66">
        <v>0</v>
      </c>
      <c r="F47" s="118"/>
      <c r="G47" s="118"/>
      <c r="H47" s="162"/>
      <c r="I47" s="118"/>
      <c r="J47" s="118"/>
      <c r="K47" s="118"/>
      <c r="L47" s="133">
        <f t="shared" si="2"/>
        <v>0</v>
      </c>
      <c r="M47" s="36"/>
      <c r="N47" s="35"/>
      <c r="O47" s="5"/>
      <c r="P47" s="84">
        <f t="shared" si="3"/>
        <v>0</v>
      </c>
      <c r="Q47" s="16"/>
      <c r="R47" s="82"/>
      <c r="S47" s="14"/>
      <c r="T47" s="61"/>
      <c r="U47" s="15"/>
      <c r="V47" s="84">
        <f>SUMIF(Invoices!$C$2:$C$1048576,' Accting USE Data Entry Form'!$C$10:$C$51,Invoices!$D$2:$D$1048576)</f>
        <v>0</v>
      </c>
      <c r="W47" s="15"/>
      <c r="X47" s="83"/>
    </row>
    <row r="48" spans="1:24" ht="14.4" customHeight="1" x14ac:dyDescent="0.25">
      <c r="A48" s="166">
        <v>39</v>
      </c>
      <c r="B48" s="164"/>
      <c r="C48" s="74"/>
      <c r="D48" s="77"/>
      <c r="E48" s="66">
        <v>0</v>
      </c>
      <c r="F48" s="118"/>
      <c r="G48" s="118"/>
      <c r="H48" s="162"/>
      <c r="I48" s="118"/>
      <c r="J48" s="118"/>
      <c r="K48" s="118"/>
      <c r="L48" s="133">
        <f t="shared" si="2"/>
        <v>0</v>
      </c>
      <c r="M48" s="36"/>
      <c r="N48" s="35"/>
      <c r="O48" s="5"/>
      <c r="P48" s="84">
        <f t="shared" si="3"/>
        <v>0</v>
      </c>
      <c r="Q48" s="16"/>
      <c r="R48" s="82"/>
      <c r="S48" s="14"/>
      <c r="T48" s="61"/>
      <c r="U48" s="15"/>
      <c r="V48" s="84">
        <f>SUMIF(Invoices!$C$2:$C$1048576,' Accting USE Data Entry Form'!$C$10:$C$51,Invoices!$D$2:$D$1048576)</f>
        <v>0</v>
      </c>
      <c r="W48" s="15"/>
      <c r="X48" s="83"/>
    </row>
    <row r="49" spans="1:24" ht="14.4" customHeight="1" x14ac:dyDescent="0.25">
      <c r="A49" s="166">
        <v>40</v>
      </c>
      <c r="B49" s="164"/>
      <c r="C49" s="74"/>
      <c r="D49" s="77"/>
      <c r="E49" s="66">
        <v>0</v>
      </c>
      <c r="F49" s="118"/>
      <c r="G49" s="118"/>
      <c r="H49" s="162"/>
      <c r="I49" s="118"/>
      <c r="J49" s="118"/>
      <c r="K49" s="118"/>
      <c r="L49" s="133">
        <f t="shared" si="2"/>
        <v>0</v>
      </c>
      <c r="M49" s="36"/>
      <c r="N49" s="35"/>
      <c r="O49" s="5"/>
      <c r="P49" s="84">
        <f t="shared" si="3"/>
        <v>0</v>
      </c>
      <c r="Q49" s="16"/>
      <c r="R49" s="82"/>
      <c r="S49" s="14"/>
      <c r="T49" s="61"/>
      <c r="U49" s="15"/>
      <c r="V49" s="84">
        <f>SUMIF(Invoices!$C$2:$C$1048576,' Accting USE Data Entry Form'!$C$10:$C$51,Invoices!$D$2:$D$1048576)</f>
        <v>0</v>
      </c>
      <c r="W49" s="15"/>
      <c r="X49" s="83"/>
    </row>
    <row r="50" spans="1:24" ht="14.4" customHeight="1" x14ac:dyDescent="0.25">
      <c r="A50" s="166">
        <v>41</v>
      </c>
      <c r="B50" s="164"/>
      <c r="C50" s="74"/>
      <c r="D50" s="77"/>
      <c r="E50" s="66">
        <v>0</v>
      </c>
      <c r="F50" s="118"/>
      <c r="G50" s="118"/>
      <c r="H50" s="162"/>
      <c r="I50" s="118"/>
      <c r="J50" s="118"/>
      <c r="K50" s="118"/>
      <c r="L50" s="133">
        <f t="shared" si="2"/>
        <v>0</v>
      </c>
      <c r="M50" s="36"/>
      <c r="N50" s="35"/>
      <c r="O50" s="5"/>
      <c r="P50" s="84">
        <f t="shared" si="3"/>
        <v>0</v>
      </c>
      <c r="Q50" s="16"/>
      <c r="R50" s="82"/>
      <c r="S50" s="14"/>
      <c r="T50" s="61"/>
      <c r="U50" s="15"/>
      <c r="V50" s="84">
        <f>SUMIF(Invoices!$C$2:$C$1048576,' Accting USE Data Entry Form'!$C$10:$C$51,Invoices!$D$2:$D$1048576)</f>
        <v>0</v>
      </c>
      <c r="W50" s="15"/>
      <c r="X50" s="83"/>
    </row>
    <row r="51" spans="1:24" ht="14.4" customHeight="1" x14ac:dyDescent="0.25">
      <c r="A51" s="166">
        <v>42</v>
      </c>
      <c r="B51" s="164"/>
      <c r="C51" s="74"/>
      <c r="D51" s="77"/>
      <c r="E51" s="66">
        <v>0</v>
      </c>
      <c r="F51" s="118"/>
      <c r="G51" s="118"/>
      <c r="H51" s="162"/>
      <c r="I51" s="118"/>
      <c r="J51" s="118"/>
      <c r="K51" s="118"/>
      <c r="L51" s="133">
        <f t="shared" si="2"/>
        <v>0</v>
      </c>
      <c r="M51" s="36" t="s">
        <v>26</v>
      </c>
      <c r="N51" s="35"/>
      <c r="O51" s="5" t="s">
        <v>10</v>
      </c>
      <c r="P51" s="84">
        <f t="shared" si="3"/>
        <v>0</v>
      </c>
      <c r="Q51" s="16"/>
      <c r="R51" s="82">
        <f t="shared" ref="R51:R52" si="11">+P51</f>
        <v>0</v>
      </c>
      <c r="S51" s="14" t="s">
        <v>12</v>
      </c>
      <c r="T51" s="61">
        <f t="shared" ref="T51:T52" si="12">R51-V51</f>
        <v>0</v>
      </c>
      <c r="U51" s="15" t="s">
        <v>12</v>
      </c>
      <c r="V51" s="84">
        <f>SUMIF(Invoices!$C$2:$C$1048576,' Accting USE Data Entry Form'!$C$10:$C$51,Invoices!$D$2:$D$1048576)</f>
        <v>0</v>
      </c>
      <c r="W51" s="15" t="s">
        <v>10</v>
      </c>
      <c r="X51" s="83">
        <f t="shared" ref="X51:X52" si="13">+R51-T51-V51</f>
        <v>0</v>
      </c>
    </row>
    <row r="52" spans="1:24" ht="14.4" customHeight="1" x14ac:dyDescent="0.25">
      <c r="E52" s="75">
        <f>P52/N52</f>
        <v>0.54756123775557941</v>
      </c>
      <c r="F52" s="75"/>
      <c r="G52" s="75"/>
      <c r="I52" s="75"/>
      <c r="J52" s="75"/>
      <c r="K52" s="75"/>
      <c r="L52" s="75"/>
      <c r="N52" s="88">
        <f>SUM(N10:N51)</f>
        <v>18966809.988319997</v>
      </c>
      <c r="O52" s="55"/>
      <c r="P52" s="88">
        <f>SUM(P10:P51)</f>
        <v>10385489.953479383</v>
      </c>
      <c r="Q52" s="55"/>
      <c r="R52" s="89">
        <f t="shared" si="11"/>
        <v>10385489.953479383</v>
      </c>
      <c r="T52" s="88">
        <f t="shared" si="12"/>
        <v>10385489.953479383</v>
      </c>
      <c r="V52" s="88"/>
      <c r="X52" s="88">
        <f t="shared" si="13"/>
        <v>0</v>
      </c>
    </row>
    <row r="53" spans="1:24" ht="14.4" customHeight="1" x14ac:dyDescent="0.25">
      <c r="O53" s="55"/>
      <c r="Q53" s="55"/>
    </row>
    <row r="54" spans="1:24" ht="14.4" customHeight="1" thickBot="1" x14ac:dyDescent="0.3">
      <c r="A54" s="57" t="s">
        <v>7</v>
      </c>
      <c r="B54" s="5"/>
      <c r="O54" s="219"/>
      <c r="P54" s="219"/>
      <c r="Q54" s="219"/>
      <c r="R54" s="219"/>
      <c r="S54" s="219"/>
      <c r="T54" s="219"/>
      <c r="U54" s="12"/>
      <c r="V54" s="58">
        <f>$V$4</f>
        <v>42794</v>
      </c>
    </row>
    <row r="55" spans="1:24" ht="14.4" customHeight="1" x14ac:dyDescent="0.25">
      <c r="O55" s="2"/>
      <c r="P55" s="59"/>
      <c r="Q55" s="2"/>
      <c r="R55" s="4"/>
      <c r="V55" s="62" t="s">
        <v>3</v>
      </c>
    </row>
    <row r="56" spans="1:24" ht="14.4" customHeight="1" x14ac:dyDescent="0.25">
      <c r="O56" s="2"/>
      <c r="P56" s="59"/>
      <c r="Q56" s="2"/>
      <c r="R56" s="4"/>
      <c r="V56" s="62"/>
    </row>
    <row r="57" spans="1:24" ht="14.4" customHeight="1" x14ac:dyDescent="0.25">
      <c r="A57" s="57" t="s">
        <v>8</v>
      </c>
      <c r="B57" s="5"/>
      <c r="N57" s="129">
        <f>0.065*N52</f>
        <v>1232842.6492407999</v>
      </c>
      <c r="O57" s="2"/>
      <c r="P57" s="65"/>
      <c r="Q57" s="9"/>
      <c r="R57" s="11"/>
      <c r="S57" s="12"/>
      <c r="T57" s="63"/>
      <c r="V57" s="60"/>
    </row>
    <row r="58" spans="1:24" x14ac:dyDescent="0.25">
      <c r="N58" s="129">
        <f>0.75*N57</f>
        <v>924631.9869305999</v>
      </c>
      <c r="P58" s="130">
        <f>N58/0.75</f>
        <v>1232842.6492407999</v>
      </c>
      <c r="V58" s="62" t="s">
        <v>3</v>
      </c>
    </row>
    <row r="59" spans="1:24" x14ac:dyDescent="0.25">
      <c r="N59" s="129">
        <f>P58/2</f>
        <v>616421.32462039997</v>
      </c>
      <c r="P59" s="130">
        <f>N58-N59</f>
        <v>308210.66231019993</v>
      </c>
    </row>
  </sheetData>
  <sheetProtection selectLockedCells="1"/>
  <mergeCells count="3">
    <mergeCell ref="A1:X1"/>
    <mergeCell ref="A2:X2"/>
    <mergeCell ref="O54:T54"/>
  </mergeCells>
  <phoneticPr fontId="4" type="noConversion"/>
  <pageMargins left="0.75" right="0.75" top="1" bottom="1" header="0.5" footer="0.5"/>
  <pageSetup scale="59" orientation="landscape" horizontalDpi="200" verticalDpi="200" r:id="rId1"/>
  <headerFooter alignWithMargins="0">
    <oddFooter>&amp;L&amp;Z&amp;F &amp;A</oddFooter>
  </headerFooter>
  <ignoredErrors>
    <ignoredError sqref="V54 G10:G13 G15:G56 G14 I10:I13 I15:I56 H10:H11 H15:H56 K14 K10:K13 K15:K56 J14 J10:J13 J15:J56 H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7" sqref="A7"/>
    </sheetView>
  </sheetViews>
  <sheetFormatPr defaultRowHeight="13.2" x14ac:dyDescent="0.25"/>
  <cols>
    <col min="1" max="1" width="10.88671875" bestFit="1" customWidth="1"/>
    <col min="2" max="2" width="13.88671875" bestFit="1" customWidth="1"/>
    <col min="3" max="3" width="51.88671875" bestFit="1" customWidth="1"/>
    <col min="4" max="4" width="16.77734375" bestFit="1" customWidth="1"/>
    <col min="5" max="5" width="11.44140625" customWidth="1"/>
  </cols>
  <sheetData>
    <row r="1" spans="1:6" x14ac:dyDescent="0.25">
      <c r="A1" s="91" t="s">
        <v>65</v>
      </c>
      <c r="B1" s="91" t="s">
        <v>66</v>
      </c>
      <c r="C1" s="91" t="s">
        <v>46</v>
      </c>
      <c r="D1" s="91" t="s">
        <v>67</v>
      </c>
      <c r="E1" s="91" t="s">
        <v>69</v>
      </c>
      <c r="F1" s="205" t="s">
        <v>167</v>
      </c>
    </row>
    <row r="2" spans="1:6" x14ac:dyDescent="0.25">
      <c r="A2">
        <v>64737390</v>
      </c>
      <c r="B2" s="116">
        <v>42508</v>
      </c>
      <c r="C2" t="s">
        <v>50</v>
      </c>
      <c r="D2" s="92">
        <v>502100</v>
      </c>
      <c r="E2" s="116"/>
      <c r="F2" s="227"/>
    </row>
    <row r="3" spans="1:6" x14ac:dyDescent="0.25">
      <c r="A3">
        <v>64678952</v>
      </c>
      <c r="B3" s="116">
        <v>42496</v>
      </c>
      <c r="C3" t="s">
        <v>61</v>
      </c>
      <c r="D3" s="92">
        <v>4340840</v>
      </c>
      <c r="E3" s="116"/>
      <c r="F3" s="227"/>
    </row>
    <row r="4" spans="1:6" x14ac:dyDescent="0.25">
      <c r="A4">
        <v>63449614</v>
      </c>
      <c r="B4" s="116">
        <v>42356</v>
      </c>
      <c r="C4" t="s">
        <v>49</v>
      </c>
      <c r="D4" s="92">
        <v>502100</v>
      </c>
      <c r="E4" s="116"/>
      <c r="F4" s="227"/>
    </row>
    <row r="5" spans="1:6" x14ac:dyDescent="0.25">
      <c r="A5">
        <v>65699321</v>
      </c>
      <c r="B5" s="116">
        <v>42644</v>
      </c>
      <c r="C5" t="s">
        <v>51</v>
      </c>
      <c r="D5" s="92">
        <v>1677756</v>
      </c>
      <c r="E5" s="116">
        <v>42669</v>
      </c>
      <c r="F5" s="227"/>
    </row>
    <row r="6" spans="1:6" x14ac:dyDescent="0.25">
      <c r="A6">
        <v>66002927</v>
      </c>
      <c r="B6" s="116">
        <v>42709</v>
      </c>
      <c r="C6" t="s">
        <v>61</v>
      </c>
      <c r="D6" s="92">
        <v>936680</v>
      </c>
      <c r="E6" s="116">
        <v>42762</v>
      </c>
      <c r="F6" s="227"/>
    </row>
    <row r="7" spans="1:6" x14ac:dyDescent="0.25">
      <c r="A7">
        <v>66311061</v>
      </c>
      <c r="B7" s="116">
        <v>42774</v>
      </c>
      <c r="C7" t="s">
        <v>52</v>
      </c>
      <c r="D7" s="92">
        <v>2426014</v>
      </c>
      <c r="E7" s="116">
        <v>42795</v>
      </c>
      <c r="F7" s="227">
        <v>5</v>
      </c>
    </row>
    <row r="8" spans="1:6" x14ac:dyDescent="0.25">
      <c r="B8" s="116"/>
      <c r="D8" s="92"/>
      <c r="E8" s="116"/>
      <c r="F8" s="227"/>
    </row>
    <row r="9" spans="1:6" x14ac:dyDescent="0.25">
      <c r="B9" s="114"/>
      <c r="D9" s="92"/>
      <c r="E9" s="114"/>
      <c r="F9" s="227"/>
    </row>
    <row r="10" spans="1:6" x14ac:dyDescent="0.25">
      <c r="B10" s="114"/>
      <c r="D10" s="92"/>
      <c r="E10" s="114"/>
      <c r="F10" s="227"/>
    </row>
    <row r="11" spans="1:6" x14ac:dyDescent="0.25">
      <c r="B11" s="114"/>
      <c r="D11" s="92"/>
      <c r="E11" s="114"/>
      <c r="F11" s="227"/>
    </row>
    <row r="12" spans="1:6" x14ac:dyDescent="0.25">
      <c r="B12" s="114"/>
      <c r="D12" s="92"/>
      <c r="E12" s="114"/>
      <c r="F12" s="227"/>
    </row>
    <row r="13" spans="1:6" x14ac:dyDescent="0.25">
      <c r="B13" s="114"/>
      <c r="D13" s="92"/>
      <c r="E13" s="114"/>
      <c r="F13" s="227"/>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E2:E1048576</xm:sqref>
        </x14:dataValidation>
        <x14:dataValidation type="list" allowBlank="1" showErrorMessage="1" error="Must choose from Drop Down Menu">
          <x14:formula1>
            <xm:f>' Accting USE Data Entry Form'!$C$10:$C$23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C13" sqref="C13"/>
    </sheetView>
  </sheetViews>
  <sheetFormatPr defaultRowHeight="13.2" x14ac:dyDescent="0.25"/>
  <cols>
    <col min="3" max="3" width="9.33203125" style="124" customWidth="1"/>
    <col min="4" max="4" width="44.21875" bestFit="1" customWidth="1"/>
    <col min="5" max="5" width="6.33203125" style="124" customWidth="1"/>
    <col min="6" max="7" width="11.21875" customWidth="1"/>
  </cols>
  <sheetData>
    <row r="1" spans="1:7" s="123" customFormat="1" ht="42.6" customHeight="1" x14ac:dyDescent="0.25">
      <c r="A1" s="123" t="s">
        <v>90</v>
      </c>
      <c r="B1" s="122" t="s">
        <v>71</v>
      </c>
      <c r="C1" s="127" t="s">
        <v>74</v>
      </c>
      <c r="D1" s="122" t="s">
        <v>46</v>
      </c>
      <c r="E1" s="127" t="s">
        <v>75</v>
      </c>
      <c r="F1" s="127" t="s">
        <v>72</v>
      </c>
      <c r="G1" s="127" t="s">
        <v>73</v>
      </c>
    </row>
    <row r="2" spans="1:7" x14ac:dyDescent="0.25">
      <c r="B2">
        <v>1</v>
      </c>
      <c r="C2" s="126" t="s">
        <v>81</v>
      </c>
      <c r="D2" s="91" t="s">
        <v>82</v>
      </c>
      <c r="E2" s="124">
        <v>0</v>
      </c>
      <c r="F2">
        <v>0</v>
      </c>
      <c r="G2">
        <f t="shared" ref="G2:G7" si="0">E2*F2</f>
        <v>0</v>
      </c>
    </row>
    <row r="3" spans="1:7" x14ac:dyDescent="0.25">
      <c r="B3">
        <v>2</v>
      </c>
      <c r="C3" s="124">
        <v>5</v>
      </c>
      <c r="D3" s="91" t="s">
        <v>76</v>
      </c>
      <c r="E3" s="124">
        <v>1</v>
      </c>
      <c r="F3">
        <v>7719000</v>
      </c>
      <c r="G3">
        <f t="shared" si="0"/>
        <v>7719000</v>
      </c>
    </row>
    <row r="4" spans="1:7" x14ac:dyDescent="0.25">
      <c r="B4">
        <v>2</v>
      </c>
      <c r="C4" s="124">
        <v>6</v>
      </c>
      <c r="D4" s="91" t="s">
        <v>77</v>
      </c>
      <c r="E4" s="124">
        <v>1</v>
      </c>
      <c r="F4">
        <v>90000</v>
      </c>
      <c r="G4">
        <f t="shared" si="0"/>
        <v>90000</v>
      </c>
    </row>
    <row r="5" spans="1:7" x14ac:dyDescent="0.25">
      <c r="B5">
        <v>2</v>
      </c>
      <c r="C5" s="124">
        <v>7</v>
      </c>
      <c r="D5" s="91" t="s">
        <v>78</v>
      </c>
      <c r="E5" s="124">
        <v>1</v>
      </c>
      <c r="F5">
        <v>228000</v>
      </c>
      <c r="G5">
        <f t="shared" si="0"/>
        <v>228000</v>
      </c>
    </row>
    <row r="6" spans="1:7" x14ac:dyDescent="0.25">
      <c r="B6">
        <v>2</v>
      </c>
      <c r="C6" s="124">
        <v>8</v>
      </c>
      <c r="D6" s="91" t="s">
        <v>79</v>
      </c>
      <c r="E6" s="124">
        <v>2</v>
      </c>
      <c r="F6">
        <v>270000</v>
      </c>
      <c r="G6">
        <f t="shared" si="0"/>
        <v>540000</v>
      </c>
    </row>
    <row r="7" spans="1:7" x14ac:dyDescent="0.25">
      <c r="B7">
        <v>2</v>
      </c>
      <c r="C7" s="124">
        <v>9</v>
      </c>
      <c r="D7" s="91" t="s">
        <v>80</v>
      </c>
      <c r="E7" s="124">
        <v>4</v>
      </c>
      <c r="F7">
        <v>16050</v>
      </c>
      <c r="G7">
        <f t="shared" si="0"/>
        <v>64200</v>
      </c>
    </row>
    <row r="8" spans="1:7" x14ac:dyDescent="0.25">
      <c r="B8">
        <v>3</v>
      </c>
      <c r="C8" s="126" t="s">
        <v>81</v>
      </c>
      <c r="D8" s="91" t="s">
        <v>83</v>
      </c>
      <c r="E8" s="124">
        <v>0</v>
      </c>
      <c r="F8">
        <v>0</v>
      </c>
      <c r="G8">
        <v>0</v>
      </c>
    </row>
    <row r="9" spans="1:7" x14ac:dyDescent="0.25">
      <c r="B9">
        <v>4</v>
      </c>
      <c r="C9" s="126" t="s">
        <v>81</v>
      </c>
      <c r="D9" s="91" t="s">
        <v>83</v>
      </c>
      <c r="E9" s="124">
        <v>0</v>
      </c>
      <c r="F9">
        <v>0</v>
      </c>
      <c r="G9">
        <v>0</v>
      </c>
    </row>
    <row r="10" spans="1:7" x14ac:dyDescent="0.25">
      <c r="A10" s="125">
        <v>42759</v>
      </c>
      <c r="B10">
        <v>5</v>
      </c>
      <c r="C10" s="124">
        <v>10</v>
      </c>
      <c r="D10" s="91" t="s">
        <v>84</v>
      </c>
      <c r="E10" s="124">
        <v>1</v>
      </c>
      <c r="F10">
        <v>114453</v>
      </c>
      <c r="G10">
        <v>0</v>
      </c>
    </row>
    <row r="11" spans="1:7" x14ac:dyDescent="0.25">
      <c r="A11" s="125">
        <v>42759</v>
      </c>
      <c r="B11">
        <v>5</v>
      </c>
      <c r="C11" s="124">
        <v>10</v>
      </c>
      <c r="D11" t="s">
        <v>85</v>
      </c>
      <c r="E11" s="124">
        <v>1</v>
      </c>
      <c r="F11">
        <v>19420</v>
      </c>
      <c r="G11">
        <v>0</v>
      </c>
    </row>
    <row r="12" spans="1:7" x14ac:dyDescent="0.25">
      <c r="A12" s="125">
        <v>42759</v>
      </c>
      <c r="B12">
        <v>5</v>
      </c>
      <c r="C12" s="124">
        <v>10</v>
      </c>
      <c r="D12" t="s">
        <v>86</v>
      </c>
      <c r="E12" s="124">
        <v>1</v>
      </c>
      <c r="F12">
        <v>19846</v>
      </c>
      <c r="G12">
        <v>0</v>
      </c>
    </row>
    <row r="13" spans="1:7" x14ac:dyDescent="0.25">
      <c r="A13" s="125">
        <v>42759</v>
      </c>
      <c r="B13">
        <v>5</v>
      </c>
      <c r="C13" s="124">
        <v>10</v>
      </c>
      <c r="D13" t="s">
        <v>87</v>
      </c>
      <c r="E13" s="124">
        <v>1</v>
      </c>
      <c r="F13">
        <v>91648</v>
      </c>
      <c r="G13">
        <v>0</v>
      </c>
    </row>
    <row r="14" spans="1:7" x14ac:dyDescent="0.25">
      <c r="A14" s="125">
        <v>42759</v>
      </c>
      <c r="B14">
        <v>5</v>
      </c>
      <c r="C14" s="124">
        <v>10</v>
      </c>
      <c r="D14" t="s">
        <v>88</v>
      </c>
      <c r="E14" s="124">
        <v>1</v>
      </c>
      <c r="F14">
        <v>17218</v>
      </c>
      <c r="G14">
        <v>0</v>
      </c>
    </row>
    <row r="15" spans="1:7" x14ac:dyDescent="0.25">
      <c r="A15" s="125">
        <v>42759</v>
      </c>
      <c r="B15">
        <v>5</v>
      </c>
      <c r="C15" s="124">
        <v>10</v>
      </c>
      <c r="D15" t="s">
        <v>89</v>
      </c>
      <c r="E15" s="124">
        <v>1</v>
      </c>
      <c r="F15">
        <v>15481</v>
      </c>
      <c r="G15">
        <v>0</v>
      </c>
    </row>
    <row r="16" spans="1:7" x14ac:dyDescent="0.25">
      <c r="A16" t="s">
        <v>73</v>
      </c>
      <c r="G16">
        <f>SUBTOTAL(109,ModsTable[Total])</f>
        <v>8641200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23" sqref="G23"/>
    </sheetView>
  </sheetViews>
  <sheetFormatPr defaultRowHeight="13.2" x14ac:dyDescent="0.25"/>
  <cols>
    <col min="1" max="1" width="15.44140625" bestFit="1" customWidth="1"/>
    <col min="2" max="2" width="20.5546875" customWidth="1"/>
    <col min="3" max="3" width="13.109375" style="204" customWidth="1"/>
    <col min="4" max="4" width="11.44140625" style="204" customWidth="1"/>
    <col min="5" max="5" width="13.6640625" customWidth="1"/>
    <col min="6" max="6" width="12.44140625" customWidth="1"/>
    <col min="7" max="7" width="15.77734375" bestFit="1" customWidth="1"/>
  </cols>
  <sheetData>
    <row r="1" spans="1:8" x14ac:dyDescent="0.25">
      <c r="A1" t="s">
        <v>168</v>
      </c>
    </row>
    <row r="3" spans="1:8" x14ac:dyDescent="0.25">
      <c r="A3" t="s">
        <v>169</v>
      </c>
      <c r="B3" t="s">
        <v>46</v>
      </c>
      <c r="C3" s="204" t="s">
        <v>170</v>
      </c>
      <c r="D3" s="204" t="s">
        <v>171</v>
      </c>
      <c r="E3" t="s">
        <v>172</v>
      </c>
      <c r="F3" t="s">
        <v>173</v>
      </c>
      <c r="G3" t="s">
        <v>186</v>
      </c>
      <c r="H3" t="s">
        <v>174</v>
      </c>
    </row>
    <row r="4" spans="1:8" x14ac:dyDescent="0.25">
      <c r="A4" t="s">
        <v>175</v>
      </c>
    </row>
    <row r="5" spans="1:8" x14ac:dyDescent="0.25">
      <c r="A5" t="s">
        <v>176</v>
      </c>
    </row>
    <row r="6" spans="1:8" x14ac:dyDescent="0.25">
      <c r="A6" t="s">
        <v>177</v>
      </c>
    </row>
    <row r="7" spans="1:8" x14ac:dyDescent="0.25">
      <c r="A7" t="s">
        <v>178</v>
      </c>
    </row>
    <row r="8" spans="1:8" x14ac:dyDescent="0.25">
      <c r="A8" t="s">
        <v>179</v>
      </c>
    </row>
    <row r="9" spans="1:8" x14ac:dyDescent="0.25">
      <c r="A9" t="s">
        <v>180</v>
      </c>
      <c r="B9" t="s">
        <v>184</v>
      </c>
      <c r="C9" s="116">
        <v>42775</v>
      </c>
      <c r="D9" s="204" t="s">
        <v>185</v>
      </c>
    </row>
    <row r="10" spans="1:8" x14ac:dyDescent="0.25">
      <c r="A10" t="s">
        <v>181</v>
      </c>
    </row>
    <row r="11" spans="1:8" x14ac:dyDescent="0.25">
      <c r="A11" t="s">
        <v>182</v>
      </c>
    </row>
    <row r="12" spans="1:8" x14ac:dyDescent="0.25">
      <c r="A12" t="s">
        <v>183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showGridLines="0" topLeftCell="A4" workbookViewId="0">
      <selection activeCell="A5" sqref="A5:F11"/>
    </sheetView>
  </sheetViews>
  <sheetFormatPr defaultRowHeight="22.8" customHeight="1" x14ac:dyDescent="0.25"/>
  <cols>
    <col min="1" max="1" width="5.6640625" style="151" customWidth="1"/>
    <col min="2" max="2" width="31.33203125" style="151" customWidth="1"/>
    <col min="3" max="3" width="14.6640625" style="151" customWidth="1"/>
    <col min="4" max="4" width="9.33203125" style="151" customWidth="1"/>
    <col min="5" max="5" width="9.21875" style="151" customWidth="1"/>
    <col min="6" max="6" width="56.77734375" style="155" customWidth="1"/>
    <col min="7" max="16384" width="8.88671875" style="151"/>
  </cols>
  <sheetData>
    <row r="2" spans="1:6" ht="22.8" customHeight="1" x14ac:dyDescent="0.25">
      <c r="B2" s="220" t="s">
        <v>91</v>
      </c>
      <c r="C2" s="222" t="s">
        <v>92</v>
      </c>
      <c r="D2" s="222"/>
      <c r="E2" s="224" t="s">
        <v>93</v>
      </c>
    </row>
    <row r="3" spans="1:6" ht="22.8" customHeight="1" x14ac:dyDescent="0.25">
      <c r="B3" s="221"/>
      <c r="C3" s="223"/>
      <c r="D3" s="223"/>
      <c r="E3" s="225"/>
    </row>
    <row r="4" spans="1:6" ht="22.8" customHeight="1" x14ac:dyDescent="0.25">
      <c r="C4" s="142"/>
      <c r="D4" s="142"/>
      <c r="E4" s="142"/>
      <c r="F4" s="142"/>
    </row>
    <row r="5" spans="1:6" ht="28.8" customHeight="1" x14ac:dyDescent="0.25">
      <c r="A5" s="152" t="s">
        <v>99</v>
      </c>
      <c r="B5" s="153" t="s">
        <v>94</v>
      </c>
      <c r="C5" s="153" t="s">
        <v>190</v>
      </c>
      <c r="D5" s="226" t="s">
        <v>189</v>
      </c>
      <c r="E5" s="226"/>
      <c r="F5" s="154" t="s">
        <v>101</v>
      </c>
    </row>
    <row r="6" spans="1:6" ht="22.8" hidden="1" customHeight="1" x14ac:dyDescent="0.25">
      <c r="A6" s="149">
        <v>1</v>
      </c>
      <c r="B6" s="139" t="s">
        <v>95</v>
      </c>
      <c r="C6" s="136">
        <v>42285</v>
      </c>
      <c r="D6" s="135">
        <v>42285</v>
      </c>
      <c r="E6" s="137">
        <v>1</v>
      </c>
      <c r="F6" s="150"/>
    </row>
    <row r="7" spans="1:6" ht="22.8" hidden="1" customHeight="1" x14ac:dyDescent="0.25">
      <c r="A7" s="149">
        <v>2</v>
      </c>
      <c r="B7" s="140" t="s">
        <v>50</v>
      </c>
      <c r="C7" s="134">
        <v>42439</v>
      </c>
      <c r="D7" s="135">
        <v>42439</v>
      </c>
      <c r="E7" s="138">
        <v>1</v>
      </c>
      <c r="F7" s="150"/>
    </row>
    <row r="8" spans="1:6" ht="33.6" hidden="1" customHeight="1" x14ac:dyDescent="0.25">
      <c r="A8" s="149">
        <v>3</v>
      </c>
      <c r="B8" s="139" t="s">
        <v>107</v>
      </c>
      <c r="C8" s="136">
        <v>42468</v>
      </c>
      <c r="D8" s="146" t="s">
        <v>105</v>
      </c>
      <c r="E8" s="143">
        <v>1</v>
      </c>
      <c r="F8" s="167" t="s">
        <v>102</v>
      </c>
    </row>
    <row r="9" spans="1:6" ht="33.6" customHeight="1" x14ac:dyDescent="0.25">
      <c r="A9" s="149">
        <v>4</v>
      </c>
      <c r="B9" s="140" t="s">
        <v>106</v>
      </c>
      <c r="C9" s="228">
        <v>42562</v>
      </c>
      <c r="D9" s="146" t="s">
        <v>105</v>
      </c>
      <c r="E9" s="144">
        <v>0.83</v>
      </c>
      <c r="F9" s="167" t="s">
        <v>188</v>
      </c>
    </row>
    <row r="10" spans="1:6" ht="33.6" customHeight="1" x14ac:dyDescent="0.25">
      <c r="A10" s="149">
        <v>5</v>
      </c>
      <c r="B10" s="139" t="s">
        <v>108</v>
      </c>
      <c r="C10" s="229">
        <v>42685</v>
      </c>
      <c r="D10" s="146" t="s">
        <v>142</v>
      </c>
      <c r="E10" s="143">
        <v>1</v>
      </c>
      <c r="F10" s="167" t="s">
        <v>187</v>
      </c>
    </row>
    <row r="11" spans="1:6" ht="33.6" customHeight="1" x14ac:dyDescent="0.25">
      <c r="A11" s="149">
        <v>6</v>
      </c>
      <c r="B11" s="140" t="s">
        <v>103</v>
      </c>
      <c r="C11" s="228">
        <v>42958</v>
      </c>
      <c r="D11" s="147" t="s">
        <v>104</v>
      </c>
      <c r="E11" s="144">
        <v>0.01</v>
      </c>
      <c r="F11" s="167" t="s">
        <v>118</v>
      </c>
    </row>
    <row r="12" spans="1:6" ht="33.6" customHeight="1" x14ac:dyDescent="0.25">
      <c r="A12" s="149">
        <v>7</v>
      </c>
      <c r="B12" s="139" t="s">
        <v>54</v>
      </c>
      <c r="C12" s="229">
        <v>42972</v>
      </c>
      <c r="D12" s="146"/>
      <c r="E12" s="143">
        <v>0</v>
      </c>
      <c r="F12" s="158"/>
    </row>
    <row r="13" spans="1:6" ht="22.8" customHeight="1" x14ac:dyDescent="0.25">
      <c r="A13" s="149">
        <v>8</v>
      </c>
      <c r="B13" s="140" t="s">
        <v>55</v>
      </c>
      <c r="C13" s="228">
        <v>42989</v>
      </c>
      <c r="D13" s="147"/>
      <c r="E13" s="144"/>
      <c r="F13" s="158"/>
    </row>
    <row r="14" spans="1:6" ht="22.8" customHeight="1" x14ac:dyDescent="0.25">
      <c r="A14" s="149">
        <v>9</v>
      </c>
      <c r="B14" s="139" t="s">
        <v>56</v>
      </c>
      <c r="C14" s="229">
        <v>43080</v>
      </c>
      <c r="D14" s="146"/>
      <c r="E14" s="143"/>
      <c r="F14" s="158"/>
    </row>
    <row r="15" spans="1:6" ht="22.8" customHeight="1" x14ac:dyDescent="0.25">
      <c r="A15" s="149">
        <v>10</v>
      </c>
      <c r="B15" s="140" t="s">
        <v>57</v>
      </c>
      <c r="C15" s="228">
        <v>43143</v>
      </c>
      <c r="D15" s="147"/>
      <c r="E15" s="144"/>
      <c r="F15" s="158"/>
    </row>
    <row r="16" spans="1:6" ht="22.8" customHeight="1" x14ac:dyDescent="0.25">
      <c r="A16" s="149">
        <v>11</v>
      </c>
      <c r="B16" s="139" t="s">
        <v>58</v>
      </c>
      <c r="C16" s="229">
        <v>43171</v>
      </c>
      <c r="D16" s="146"/>
      <c r="E16" s="143"/>
      <c r="F16" s="158"/>
    </row>
    <row r="17" spans="1:6" ht="22.8" customHeight="1" x14ac:dyDescent="0.25">
      <c r="A17" s="149">
        <v>12</v>
      </c>
      <c r="B17" s="140" t="s">
        <v>59</v>
      </c>
      <c r="C17" s="228">
        <v>43262</v>
      </c>
      <c r="D17" s="147"/>
      <c r="E17" s="144"/>
      <c r="F17" s="158"/>
    </row>
    <row r="18" spans="1:6" ht="22.8" customHeight="1" x14ac:dyDescent="0.25">
      <c r="A18" s="149">
        <v>13</v>
      </c>
      <c r="B18" s="139" t="s">
        <v>96</v>
      </c>
      <c r="C18" s="229">
        <v>43384</v>
      </c>
      <c r="D18" s="146"/>
      <c r="E18" s="143"/>
      <c r="F18" s="158"/>
    </row>
    <row r="19" spans="1:6" ht="22.8" customHeight="1" x14ac:dyDescent="0.25">
      <c r="A19" s="149">
        <v>14</v>
      </c>
      <c r="B19" s="140" t="s">
        <v>97</v>
      </c>
      <c r="C19" s="228">
        <v>43476</v>
      </c>
      <c r="D19" s="147"/>
      <c r="E19" s="144"/>
      <c r="F19" s="150"/>
    </row>
    <row r="20" spans="1:6" ht="22.8" customHeight="1" x14ac:dyDescent="0.25">
      <c r="A20" s="156">
        <v>15</v>
      </c>
      <c r="B20" s="141" t="s">
        <v>98</v>
      </c>
      <c r="C20" s="230">
        <v>43507</v>
      </c>
      <c r="D20" s="148"/>
      <c r="E20" s="145"/>
      <c r="F20" s="157"/>
    </row>
  </sheetData>
  <mergeCells count="4">
    <mergeCell ref="B2:B3"/>
    <mergeCell ref="C2:D3"/>
    <mergeCell ref="E2:E3"/>
    <mergeCell ref="D5:E5"/>
  </mergeCells>
  <conditionalFormatting sqref="E6:E20">
    <cfRule type="dataBar" priority="1">
      <dataBar>
        <cfvo type="min"/>
        <cfvo type="max"/>
        <color rgb="FF638EC6"/>
      </dataBar>
      <extLst>
        <ext xmlns:x14="http://schemas.microsoft.com/office/spreadsheetml/2009/9/main" uri="{B025F937-C7B1-47D3-B67F-A62EFF666E3E}">
          <x14:id>{13667257-C66F-40E5-BF96-DC6C093A7F4D}</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E6:E20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workbookViewId="0">
      <selection activeCell="C4" sqref="C4:C24"/>
    </sheetView>
  </sheetViews>
  <sheetFormatPr defaultRowHeight="13.2" x14ac:dyDescent="0.25"/>
  <cols>
    <col min="3" max="3" width="13.21875" bestFit="1" customWidth="1"/>
  </cols>
  <sheetData>
    <row r="3" spans="1:3" x14ac:dyDescent="0.25">
      <c r="A3" s="78" t="s">
        <v>48</v>
      </c>
      <c r="C3" s="78" t="s">
        <v>3</v>
      </c>
    </row>
    <row r="4" spans="1:3" x14ac:dyDescent="0.25">
      <c r="A4" s="79">
        <v>1</v>
      </c>
      <c r="C4" s="115">
        <f ca="1">TODAY()-7</f>
        <v>42788</v>
      </c>
    </row>
    <row r="5" spans="1:3" x14ac:dyDescent="0.25">
      <c r="A5" s="79">
        <v>0.95</v>
      </c>
      <c r="C5" s="115">
        <f ca="1">WORKDAY(C4,1)</f>
        <v>42789</v>
      </c>
    </row>
    <row r="6" spans="1:3" x14ac:dyDescent="0.25">
      <c r="A6" s="79">
        <v>0.89999999999999991</v>
      </c>
      <c r="C6" s="115">
        <f t="shared" ref="C6:C24" ca="1" si="0">WORKDAY(C5,1)</f>
        <v>42790</v>
      </c>
    </row>
    <row r="7" spans="1:3" x14ac:dyDescent="0.25">
      <c r="A7" s="79">
        <v>0.84999999999999987</v>
      </c>
      <c r="C7" s="115">
        <f t="shared" ca="1" si="0"/>
        <v>42793</v>
      </c>
    </row>
    <row r="8" spans="1:3" x14ac:dyDescent="0.25">
      <c r="A8" s="79">
        <v>0.79999999999999982</v>
      </c>
      <c r="C8" s="115">
        <f t="shared" ca="1" si="0"/>
        <v>42794</v>
      </c>
    </row>
    <row r="9" spans="1:3" x14ac:dyDescent="0.25">
      <c r="A9" s="79">
        <v>0.74999999999999978</v>
      </c>
      <c r="C9" s="115">
        <f t="shared" ca="1" si="0"/>
        <v>42795</v>
      </c>
    </row>
    <row r="10" spans="1:3" x14ac:dyDescent="0.25">
      <c r="A10" s="79">
        <v>0.69999999999999973</v>
      </c>
      <c r="C10" s="115">
        <f t="shared" ca="1" si="0"/>
        <v>42796</v>
      </c>
    </row>
    <row r="11" spans="1:3" x14ac:dyDescent="0.25">
      <c r="A11" s="79">
        <v>0.64999999999999969</v>
      </c>
      <c r="C11" s="115">
        <f t="shared" ca="1" si="0"/>
        <v>42797</v>
      </c>
    </row>
    <row r="12" spans="1:3" x14ac:dyDescent="0.25">
      <c r="A12" s="79">
        <v>0.59999999999999964</v>
      </c>
      <c r="C12" s="115">
        <f t="shared" ca="1" si="0"/>
        <v>42800</v>
      </c>
    </row>
    <row r="13" spans="1:3" x14ac:dyDescent="0.25">
      <c r="A13" s="79">
        <v>0.5499999999999996</v>
      </c>
      <c r="C13" s="115">
        <f t="shared" ca="1" si="0"/>
        <v>42801</v>
      </c>
    </row>
    <row r="14" spans="1:3" x14ac:dyDescent="0.25">
      <c r="A14" s="79">
        <v>0.49999999999999961</v>
      </c>
      <c r="C14" s="115">
        <f t="shared" ca="1" si="0"/>
        <v>42802</v>
      </c>
    </row>
    <row r="15" spans="1:3" x14ac:dyDescent="0.25">
      <c r="A15" s="79">
        <v>0.44999999999999962</v>
      </c>
      <c r="C15" s="115">
        <f t="shared" ca="1" si="0"/>
        <v>42803</v>
      </c>
    </row>
    <row r="16" spans="1:3" x14ac:dyDescent="0.25">
      <c r="A16" s="79">
        <v>0.39999999999999963</v>
      </c>
      <c r="C16" s="115">
        <f t="shared" ca="1" si="0"/>
        <v>42804</v>
      </c>
    </row>
    <row r="17" spans="1:3" x14ac:dyDescent="0.25">
      <c r="A17" s="79">
        <v>0.34999999999999964</v>
      </c>
      <c r="C17" s="115">
        <f t="shared" ca="1" si="0"/>
        <v>42807</v>
      </c>
    </row>
    <row r="18" spans="1:3" x14ac:dyDescent="0.25">
      <c r="A18" s="79">
        <v>0.29999999999999966</v>
      </c>
      <c r="C18" s="115">
        <f t="shared" ca="1" si="0"/>
        <v>42808</v>
      </c>
    </row>
    <row r="19" spans="1:3" x14ac:dyDescent="0.25">
      <c r="A19" s="79">
        <v>0.24999999999999967</v>
      </c>
      <c r="C19" s="115">
        <f t="shared" ca="1" si="0"/>
        <v>42809</v>
      </c>
    </row>
    <row r="20" spans="1:3" x14ac:dyDescent="0.25">
      <c r="A20" s="79">
        <v>0.19999999999999968</v>
      </c>
      <c r="C20" s="115">
        <f t="shared" ca="1" si="0"/>
        <v>42810</v>
      </c>
    </row>
    <row r="21" spans="1:3" x14ac:dyDescent="0.25">
      <c r="A21" s="79">
        <v>0.14999999999999969</v>
      </c>
      <c r="C21" s="115">
        <f t="shared" ca="1" si="0"/>
        <v>42811</v>
      </c>
    </row>
    <row r="22" spans="1:3" x14ac:dyDescent="0.25">
      <c r="A22" s="79">
        <v>9.9999999999999686E-2</v>
      </c>
      <c r="C22" s="115">
        <f t="shared" ca="1" si="0"/>
        <v>42814</v>
      </c>
    </row>
    <row r="23" spans="1:3" x14ac:dyDescent="0.25">
      <c r="A23" s="79">
        <v>4.9999999999999684E-2</v>
      </c>
      <c r="C23" s="115">
        <f t="shared" ca="1" si="0"/>
        <v>42815</v>
      </c>
    </row>
    <row r="24" spans="1:3" x14ac:dyDescent="0.25">
      <c r="A24" s="79">
        <v>-3.1918911957973251E-16</v>
      </c>
      <c r="C24" s="115">
        <f t="shared" ca="1" si="0"/>
        <v>42816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pane xSplit="6" ySplit="1" topLeftCell="G2" activePane="bottomRight" state="frozen"/>
      <selection pane="topRight" activeCell="F1" sqref="F1"/>
      <selection pane="bottomLeft" activeCell="A6" sqref="A6"/>
      <selection pane="bottomRight" activeCell="D3" sqref="D3"/>
    </sheetView>
  </sheetViews>
  <sheetFormatPr defaultRowHeight="22.8" customHeight="1" x14ac:dyDescent="0.25"/>
  <cols>
    <col min="1" max="2" width="10.5546875" style="151" customWidth="1"/>
    <col min="3" max="3" width="16.5546875" style="155" bestFit="1" customWidth="1"/>
    <col min="4" max="4" width="9.33203125" style="151" customWidth="1"/>
    <col min="5" max="5" width="17.21875" style="151" customWidth="1"/>
    <col min="6" max="7" width="33" style="151" customWidth="1"/>
    <col min="8" max="8" width="7.44140625" style="151" customWidth="1"/>
    <col min="9" max="9" width="11.109375" style="151" customWidth="1"/>
    <col min="10" max="10" width="11.77734375" style="151" bestFit="1" customWidth="1"/>
    <col min="11" max="11" width="33.88671875" style="151" customWidth="1"/>
    <col min="12" max="12" width="18.33203125" style="151" customWidth="1"/>
    <col min="13" max="13" width="12" style="151" customWidth="1"/>
    <col min="14" max="14" width="11.21875" style="151" customWidth="1"/>
    <col min="15" max="15" width="56.77734375" style="155" customWidth="1"/>
    <col min="16" max="16384" width="8.88671875" style="151"/>
  </cols>
  <sheetData>
    <row r="1" spans="1:15" ht="42" customHeight="1" thickBot="1" x14ac:dyDescent="0.3">
      <c r="A1" s="169" t="s">
        <v>166</v>
      </c>
      <c r="B1" s="169" t="s">
        <v>165</v>
      </c>
      <c r="C1" s="200" t="s">
        <v>124</v>
      </c>
      <c r="D1" s="170" t="s">
        <v>135</v>
      </c>
      <c r="E1" s="170" t="s">
        <v>138</v>
      </c>
      <c r="F1" s="171" t="s">
        <v>46</v>
      </c>
      <c r="G1" s="171" t="s">
        <v>144</v>
      </c>
      <c r="H1" s="171" t="s">
        <v>125</v>
      </c>
      <c r="I1" s="171" t="s">
        <v>121</v>
      </c>
      <c r="J1" s="171" t="s">
        <v>122</v>
      </c>
      <c r="K1" s="171" t="s">
        <v>100</v>
      </c>
      <c r="L1" s="171" t="s">
        <v>120</v>
      </c>
      <c r="M1" s="171" t="s">
        <v>109</v>
      </c>
      <c r="N1" s="171" t="s">
        <v>158</v>
      </c>
      <c r="O1" s="171" t="s">
        <v>101</v>
      </c>
    </row>
    <row r="2" spans="1:15" ht="22.8" customHeight="1" thickTop="1" x14ac:dyDescent="0.25">
      <c r="A2" s="151">
        <v>1</v>
      </c>
      <c r="B2" s="151">
        <v>1.1000000000000001</v>
      </c>
      <c r="C2" s="201" t="s">
        <v>123</v>
      </c>
      <c r="D2" s="172" t="s">
        <v>136</v>
      </c>
      <c r="E2" s="172" t="s">
        <v>159</v>
      </c>
      <c r="F2" s="173" t="s">
        <v>126</v>
      </c>
      <c r="G2" s="174" t="s">
        <v>145</v>
      </c>
      <c r="H2" s="174" t="s">
        <v>81</v>
      </c>
      <c r="I2" s="174">
        <f>NETWORKDAYS(J2,K2)</f>
        <v>1</v>
      </c>
      <c r="J2" s="175">
        <v>42285</v>
      </c>
      <c r="K2" s="176">
        <v>42285</v>
      </c>
      <c r="L2" s="176">
        <v>42285</v>
      </c>
      <c r="M2" s="177">
        <v>42285</v>
      </c>
      <c r="N2" s="178">
        <v>1</v>
      </c>
      <c r="O2" s="193"/>
    </row>
    <row r="3" spans="1:15" ht="22.8" customHeight="1" x14ac:dyDescent="0.25">
      <c r="A3" s="151">
        <v>1</v>
      </c>
      <c r="B3" s="151">
        <v>1.2</v>
      </c>
      <c r="C3" s="202" t="s">
        <v>123</v>
      </c>
      <c r="D3" s="179" t="s">
        <v>136</v>
      </c>
      <c r="E3" s="179" t="s">
        <v>139</v>
      </c>
      <c r="F3" s="173" t="s">
        <v>95</v>
      </c>
      <c r="G3" s="174" t="s">
        <v>146</v>
      </c>
      <c r="H3" s="174">
        <v>1</v>
      </c>
      <c r="I3" s="174">
        <v>1</v>
      </c>
      <c r="J3" s="175">
        <v>42286</v>
      </c>
      <c r="K3" s="176">
        <v>42285</v>
      </c>
      <c r="L3" s="176">
        <v>42285</v>
      </c>
      <c r="M3" s="177">
        <v>42285</v>
      </c>
      <c r="N3" s="178">
        <v>1</v>
      </c>
      <c r="O3" s="194"/>
    </row>
    <row r="4" spans="1:15" ht="22.8" customHeight="1" x14ac:dyDescent="0.25">
      <c r="A4" s="151">
        <v>1</v>
      </c>
      <c r="B4" s="151">
        <v>1.3</v>
      </c>
      <c r="C4" s="203" t="s">
        <v>123</v>
      </c>
      <c r="D4" s="180" t="s">
        <v>136</v>
      </c>
      <c r="E4" s="180" t="s">
        <v>139</v>
      </c>
      <c r="F4" s="181" t="s">
        <v>50</v>
      </c>
      <c r="G4" s="182" t="s">
        <v>147</v>
      </c>
      <c r="H4" s="182">
        <v>2</v>
      </c>
      <c r="I4" s="174">
        <f>NETWORKDAYS(J4,K4)</f>
        <v>110</v>
      </c>
      <c r="J4" s="175">
        <v>42286</v>
      </c>
      <c r="K4" s="183">
        <v>42439</v>
      </c>
      <c r="L4" s="183">
        <v>42439</v>
      </c>
      <c r="M4" s="177">
        <v>42439</v>
      </c>
      <c r="N4" s="184">
        <v>1</v>
      </c>
      <c r="O4" s="193"/>
    </row>
    <row r="5" spans="1:15" ht="33.6" customHeight="1" x14ac:dyDescent="0.25">
      <c r="A5" s="151">
        <v>2</v>
      </c>
      <c r="B5" s="151">
        <v>2</v>
      </c>
      <c r="C5" s="202" t="s">
        <v>127</v>
      </c>
      <c r="D5" s="179" t="s">
        <v>136</v>
      </c>
      <c r="E5" s="179" t="s">
        <v>159</v>
      </c>
      <c r="F5" s="173" t="s">
        <v>107</v>
      </c>
      <c r="G5" s="174" t="s">
        <v>148</v>
      </c>
      <c r="H5" s="174" t="s">
        <v>81</v>
      </c>
      <c r="I5" s="174">
        <v>100</v>
      </c>
      <c r="J5" s="175">
        <v>42440</v>
      </c>
      <c r="K5" s="176">
        <v>42468</v>
      </c>
      <c r="L5" s="176">
        <v>42762</v>
      </c>
      <c r="M5" s="185" t="s">
        <v>105</v>
      </c>
      <c r="N5" s="186">
        <v>1</v>
      </c>
      <c r="O5" s="195" t="s">
        <v>102</v>
      </c>
    </row>
    <row r="6" spans="1:15" ht="33.6" customHeight="1" x14ac:dyDescent="0.25">
      <c r="A6" s="151">
        <v>2</v>
      </c>
      <c r="B6" s="151">
        <v>2.1</v>
      </c>
      <c r="C6" s="203" t="s">
        <v>127</v>
      </c>
      <c r="D6" s="179" t="s">
        <v>136</v>
      </c>
      <c r="E6" s="180" t="s">
        <v>139</v>
      </c>
      <c r="F6" s="173" t="s">
        <v>107</v>
      </c>
      <c r="G6" s="174" t="s">
        <v>148</v>
      </c>
      <c r="H6" s="174">
        <v>3</v>
      </c>
      <c r="I6" s="174">
        <v>1</v>
      </c>
      <c r="J6" s="175">
        <v>42471</v>
      </c>
      <c r="K6" s="176">
        <v>42468</v>
      </c>
      <c r="L6" s="176"/>
      <c r="M6" s="185"/>
      <c r="N6" s="186"/>
      <c r="O6" s="196"/>
    </row>
    <row r="7" spans="1:15" ht="33.6" customHeight="1" x14ac:dyDescent="0.25">
      <c r="A7" s="151">
        <v>3</v>
      </c>
      <c r="B7" s="151">
        <v>3</v>
      </c>
      <c r="C7" s="202" t="s">
        <v>128</v>
      </c>
      <c r="D7" s="179" t="s">
        <v>136</v>
      </c>
      <c r="E7" s="179" t="s">
        <v>159</v>
      </c>
      <c r="F7" s="181" t="s">
        <v>106</v>
      </c>
      <c r="G7" s="182" t="s">
        <v>128</v>
      </c>
      <c r="H7" s="182">
        <v>4</v>
      </c>
      <c r="I7" s="174">
        <f>NETWORKDAYS(J7,K7)</f>
        <v>66</v>
      </c>
      <c r="J7" s="175">
        <v>42471</v>
      </c>
      <c r="K7" s="183">
        <v>42562</v>
      </c>
      <c r="L7" s="183"/>
      <c r="M7" s="185" t="s">
        <v>105</v>
      </c>
      <c r="N7" s="187">
        <v>0.83</v>
      </c>
      <c r="O7" s="195" t="s">
        <v>117</v>
      </c>
    </row>
    <row r="8" spans="1:15" ht="33.6" customHeight="1" x14ac:dyDescent="0.25">
      <c r="A8" s="151">
        <v>3</v>
      </c>
      <c r="B8" s="151">
        <v>3.1</v>
      </c>
      <c r="C8" s="202" t="s">
        <v>128</v>
      </c>
      <c r="D8" s="179" t="s">
        <v>136</v>
      </c>
      <c r="E8" s="180" t="s">
        <v>139</v>
      </c>
      <c r="F8" s="181" t="s">
        <v>106</v>
      </c>
      <c r="G8" s="182" t="s">
        <v>149</v>
      </c>
      <c r="H8" s="174">
        <v>4</v>
      </c>
      <c r="I8" s="174">
        <v>1</v>
      </c>
      <c r="J8" s="175">
        <v>42562</v>
      </c>
      <c r="K8" s="183">
        <v>42562</v>
      </c>
      <c r="L8" s="176"/>
      <c r="M8" s="185"/>
      <c r="N8" s="186"/>
      <c r="O8" s="195"/>
    </row>
    <row r="9" spans="1:15" ht="33.6" customHeight="1" x14ac:dyDescent="0.25">
      <c r="A9" s="151">
        <v>2</v>
      </c>
      <c r="B9" s="151">
        <v>2.2000000000000002</v>
      </c>
      <c r="C9" s="203" t="s">
        <v>127</v>
      </c>
      <c r="D9" s="180" t="s">
        <v>136</v>
      </c>
      <c r="E9" s="180" t="s">
        <v>139</v>
      </c>
      <c r="F9" s="173" t="s">
        <v>108</v>
      </c>
      <c r="G9" s="174" t="s">
        <v>150</v>
      </c>
      <c r="H9" s="174">
        <v>5</v>
      </c>
      <c r="I9" s="174">
        <f>NETWORKDAYS(J9,K9)</f>
        <v>89</v>
      </c>
      <c r="J9" s="175">
        <v>42563</v>
      </c>
      <c r="K9" s="176">
        <v>42685</v>
      </c>
      <c r="L9" s="176"/>
      <c r="M9" s="185" t="s">
        <v>105</v>
      </c>
      <c r="N9" s="186">
        <v>0.4</v>
      </c>
      <c r="O9" s="196" t="s">
        <v>119</v>
      </c>
    </row>
    <row r="10" spans="1:15" ht="33.6" customHeight="1" x14ac:dyDescent="0.25">
      <c r="A10" s="151">
        <v>2</v>
      </c>
      <c r="B10" s="151">
        <v>2.2999999999999998</v>
      </c>
      <c r="C10" s="202" t="s">
        <v>127</v>
      </c>
      <c r="D10" s="179" t="s">
        <v>137</v>
      </c>
      <c r="E10" s="179" t="s">
        <v>139</v>
      </c>
      <c r="F10" s="173" t="s">
        <v>108</v>
      </c>
      <c r="G10" s="174" t="s">
        <v>150</v>
      </c>
      <c r="H10" s="174">
        <v>5</v>
      </c>
      <c r="I10" s="174">
        <f>NETWORKDAYS(J10,K10)</f>
        <v>-2</v>
      </c>
      <c r="J10" s="175">
        <v>42688</v>
      </c>
      <c r="K10" s="176">
        <v>42685</v>
      </c>
      <c r="L10" s="176"/>
      <c r="M10" s="185"/>
      <c r="N10" s="186"/>
      <c r="O10" s="195"/>
    </row>
    <row r="11" spans="1:15" ht="33.6" customHeight="1" x14ac:dyDescent="0.25">
      <c r="A11" s="151">
        <v>4</v>
      </c>
      <c r="B11" s="151">
        <v>4</v>
      </c>
      <c r="C11" s="203" t="s">
        <v>129</v>
      </c>
      <c r="D11" s="180" t="s">
        <v>136</v>
      </c>
      <c r="E11" s="180" t="s">
        <v>159</v>
      </c>
      <c r="F11" s="181" t="s">
        <v>103</v>
      </c>
      <c r="G11" s="182" t="s">
        <v>129</v>
      </c>
      <c r="H11" s="182">
        <v>6</v>
      </c>
      <c r="I11" s="174">
        <v>1</v>
      </c>
      <c r="J11" s="175">
        <v>42688</v>
      </c>
      <c r="K11" s="183">
        <v>42958</v>
      </c>
      <c r="L11" s="183"/>
      <c r="M11" s="188" t="s">
        <v>104</v>
      </c>
      <c r="N11" s="187">
        <v>0.01</v>
      </c>
      <c r="O11" s="196" t="s">
        <v>118</v>
      </c>
    </row>
    <row r="12" spans="1:15" ht="33.6" customHeight="1" x14ac:dyDescent="0.25">
      <c r="A12" s="151">
        <v>4</v>
      </c>
      <c r="B12" s="151">
        <v>4.2</v>
      </c>
      <c r="C12" s="203" t="s">
        <v>129</v>
      </c>
      <c r="D12" s="180" t="s">
        <v>136</v>
      </c>
      <c r="E12" s="180" t="s">
        <v>151</v>
      </c>
      <c r="F12" s="181" t="s">
        <v>143</v>
      </c>
      <c r="G12" s="182" t="s">
        <v>153</v>
      </c>
      <c r="H12" s="182">
        <v>2</v>
      </c>
      <c r="I12" s="174">
        <v>1</v>
      </c>
      <c r="J12" s="175">
        <v>42766</v>
      </c>
      <c r="K12" s="183">
        <v>42846</v>
      </c>
      <c r="L12" s="183"/>
      <c r="M12" s="188"/>
      <c r="N12" s="187"/>
      <c r="O12" s="196"/>
    </row>
    <row r="13" spans="1:15" ht="33.6" customHeight="1" x14ac:dyDescent="0.25">
      <c r="A13" s="151">
        <v>4</v>
      </c>
      <c r="B13" s="151">
        <v>4.5</v>
      </c>
      <c r="C13" s="203" t="s">
        <v>129</v>
      </c>
      <c r="D13" s="180" t="s">
        <v>136</v>
      </c>
      <c r="E13" s="180" t="s">
        <v>139</v>
      </c>
      <c r="F13" s="173" t="s">
        <v>54</v>
      </c>
      <c r="G13" s="174" t="s">
        <v>155</v>
      </c>
      <c r="H13" s="174">
        <v>7</v>
      </c>
      <c r="I13" s="174">
        <v>1</v>
      </c>
      <c r="J13" s="175">
        <v>42796</v>
      </c>
      <c r="K13" s="176">
        <v>42972</v>
      </c>
      <c r="L13" s="176"/>
      <c r="M13" s="185"/>
      <c r="N13" s="186">
        <v>0</v>
      </c>
      <c r="O13" s="197"/>
    </row>
    <row r="14" spans="1:15" ht="33.6" customHeight="1" x14ac:dyDescent="0.25">
      <c r="A14" s="151">
        <v>4</v>
      </c>
      <c r="B14" s="151">
        <v>4.3</v>
      </c>
      <c r="C14" s="202" t="s">
        <v>129</v>
      </c>
      <c r="D14" s="179" t="s">
        <v>136</v>
      </c>
      <c r="E14" s="179" t="s">
        <v>151</v>
      </c>
      <c r="F14" s="181" t="s">
        <v>141</v>
      </c>
      <c r="G14" s="182" t="s">
        <v>154</v>
      </c>
      <c r="H14" s="182">
        <v>3</v>
      </c>
      <c r="I14" s="174">
        <v>1</v>
      </c>
      <c r="J14" s="175">
        <v>42849</v>
      </c>
      <c r="K14" s="183">
        <v>42795</v>
      </c>
      <c r="L14" s="183"/>
      <c r="M14" s="188"/>
      <c r="N14" s="187"/>
      <c r="O14" s="195"/>
    </row>
    <row r="15" spans="1:15" ht="33.6" customHeight="1" x14ac:dyDescent="0.25">
      <c r="A15" s="151">
        <v>4</v>
      </c>
      <c r="B15" s="151">
        <v>4.4000000000000004</v>
      </c>
      <c r="C15" s="202" t="s">
        <v>129</v>
      </c>
      <c r="D15" s="179" t="s">
        <v>136</v>
      </c>
      <c r="E15" s="179" t="s">
        <v>139</v>
      </c>
      <c r="F15" s="181" t="s">
        <v>163</v>
      </c>
      <c r="G15" s="182" t="s">
        <v>164</v>
      </c>
      <c r="H15" s="182">
        <v>6</v>
      </c>
      <c r="I15" s="174">
        <v>1</v>
      </c>
      <c r="J15" s="175">
        <v>42958</v>
      </c>
      <c r="K15" s="183">
        <v>42958</v>
      </c>
      <c r="L15" s="183"/>
      <c r="M15" s="188"/>
      <c r="N15" s="187"/>
      <c r="O15" s="195"/>
    </row>
    <row r="16" spans="1:15" ht="33.6" customHeight="1" x14ac:dyDescent="0.25">
      <c r="A16" s="151">
        <v>5</v>
      </c>
      <c r="B16" s="151">
        <v>5</v>
      </c>
      <c r="C16" s="202" t="s">
        <v>132</v>
      </c>
      <c r="D16" s="179" t="s">
        <v>136</v>
      </c>
      <c r="E16" s="180" t="s">
        <v>159</v>
      </c>
      <c r="F16" s="173" t="s">
        <v>160</v>
      </c>
      <c r="G16" s="174" t="s">
        <v>160</v>
      </c>
      <c r="H16" s="174" t="s">
        <v>81</v>
      </c>
      <c r="I16" s="174">
        <v>30</v>
      </c>
      <c r="J16" s="175">
        <v>42973</v>
      </c>
      <c r="K16" s="176">
        <v>42989</v>
      </c>
      <c r="L16" s="176"/>
      <c r="M16" s="185"/>
      <c r="N16" s="186"/>
      <c r="O16" s="197"/>
    </row>
    <row r="17" spans="1:15" ht="33.6" customHeight="1" x14ac:dyDescent="0.25">
      <c r="A17" s="151">
        <v>5</v>
      </c>
      <c r="B17" s="151">
        <v>5.0999999999999996</v>
      </c>
      <c r="C17" s="202" t="s">
        <v>132</v>
      </c>
      <c r="D17" s="179" t="s">
        <v>136</v>
      </c>
      <c r="E17" s="179" t="s">
        <v>139</v>
      </c>
      <c r="F17" s="181" t="s">
        <v>130</v>
      </c>
      <c r="G17" s="182" t="s">
        <v>130</v>
      </c>
      <c r="H17" s="182">
        <v>8</v>
      </c>
      <c r="I17" s="174">
        <v>1</v>
      </c>
      <c r="J17" s="175">
        <v>42975</v>
      </c>
      <c r="K17" s="183">
        <v>42989</v>
      </c>
      <c r="L17" s="183"/>
      <c r="M17" s="188"/>
      <c r="N17" s="187"/>
      <c r="O17" s="198"/>
    </row>
    <row r="18" spans="1:15" ht="22.8" customHeight="1" x14ac:dyDescent="0.25">
      <c r="A18" s="151">
        <v>6</v>
      </c>
      <c r="B18" s="151">
        <v>6</v>
      </c>
      <c r="C18" s="203" t="s">
        <v>133</v>
      </c>
      <c r="D18" s="180" t="s">
        <v>136</v>
      </c>
      <c r="E18" s="179" t="s">
        <v>159</v>
      </c>
      <c r="F18" s="181" t="s">
        <v>161</v>
      </c>
      <c r="G18" s="182" t="s">
        <v>161</v>
      </c>
      <c r="H18" s="182" t="s">
        <v>81</v>
      </c>
      <c r="I18" s="174">
        <f>NETWORKDAYS(J18,K18)</f>
        <v>65</v>
      </c>
      <c r="J18" s="175">
        <v>42990</v>
      </c>
      <c r="K18" s="183">
        <v>43080</v>
      </c>
      <c r="L18" s="183"/>
      <c r="M18" s="188"/>
      <c r="N18" s="187"/>
      <c r="O18" s="198"/>
    </row>
    <row r="19" spans="1:15" ht="22.8" customHeight="1" x14ac:dyDescent="0.25">
      <c r="A19" s="151">
        <v>6</v>
      </c>
      <c r="B19" s="151">
        <v>6.1</v>
      </c>
      <c r="C19" s="203" t="s">
        <v>133</v>
      </c>
      <c r="D19" s="180" t="s">
        <v>136</v>
      </c>
      <c r="E19" s="180" t="s">
        <v>139</v>
      </c>
      <c r="F19" s="173" t="s">
        <v>162</v>
      </c>
      <c r="G19" s="174" t="s">
        <v>162</v>
      </c>
      <c r="H19" s="174">
        <v>9</v>
      </c>
      <c r="I19" s="174">
        <v>1</v>
      </c>
      <c r="J19" s="175">
        <v>42990</v>
      </c>
      <c r="K19" s="176">
        <v>43080</v>
      </c>
      <c r="L19" s="176"/>
      <c r="M19" s="185"/>
      <c r="N19" s="186"/>
      <c r="O19" s="197"/>
    </row>
    <row r="20" spans="1:15" ht="22.8" customHeight="1" x14ac:dyDescent="0.25">
      <c r="A20" s="151">
        <v>4</v>
      </c>
      <c r="B20" s="151">
        <v>4.0999999999999996</v>
      </c>
      <c r="C20" s="202" t="s">
        <v>129</v>
      </c>
      <c r="D20" s="179" t="s">
        <v>136</v>
      </c>
      <c r="E20" s="179" t="s">
        <v>151</v>
      </c>
      <c r="F20" s="181" t="s">
        <v>140</v>
      </c>
      <c r="G20" s="181" t="s">
        <v>152</v>
      </c>
      <c r="H20" s="182">
        <v>1</v>
      </c>
      <c r="I20" s="174">
        <v>1</v>
      </c>
      <c r="J20" s="175">
        <v>43050</v>
      </c>
      <c r="K20" s="183">
        <v>42765</v>
      </c>
      <c r="L20" s="183"/>
      <c r="M20" s="188" t="s">
        <v>142</v>
      </c>
      <c r="N20" s="187">
        <v>1</v>
      </c>
      <c r="O20" s="195"/>
    </row>
    <row r="21" spans="1:15" ht="22.8" customHeight="1" x14ac:dyDescent="0.25">
      <c r="A21" s="151">
        <v>4</v>
      </c>
      <c r="B21" s="151">
        <v>4.5999999999999996</v>
      </c>
      <c r="C21" s="202" t="s">
        <v>129</v>
      </c>
      <c r="D21" s="179" t="s">
        <v>137</v>
      </c>
      <c r="E21" s="179" t="s">
        <v>139</v>
      </c>
      <c r="F21" s="181" t="s">
        <v>57</v>
      </c>
      <c r="G21" s="182" t="s">
        <v>129</v>
      </c>
      <c r="H21" s="182">
        <v>10</v>
      </c>
      <c r="I21" s="174">
        <v>1</v>
      </c>
      <c r="J21" s="175">
        <v>43081</v>
      </c>
      <c r="K21" s="183">
        <v>43143</v>
      </c>
      <c r="L21" s="183"/>
      <c r="M21" s="188"/>
      <c r="N21" s="187"/>
      <c r="O21" s="198"/>
    </row>
    <row r="22" spans="1:15" ht="22.8" customHeight="1" x14ac:dyDescent="0.25">
      <c r="A22" s="151">
        <v>5</v>
      </c>
      <c r="B22" s="151">
        <v>5.2</v>
      </c>
      <c r="C22" s="203" t="s">
        <v>132</v>
      </c>
      <c r="D22" s="180" t="s">
        <v>137</v>
      </c>
      <c r="E22" s="180" t="s">
        <v>139</v>
      </c>
      <c r="F22" s="173" t="s">
        <v>58</v>
      </c>
      <c r="G22" s="182" t="s">
        <v>130</v>
      </c>
      <c r="H22" s="174">
        <v>11</v>
      </c>
      <c r="I22" s="174">
        <v>1</v>
      </c>
      <c r="J22" s="175">
        <v>43144</v>
      </c>
      <c r="K22" s="176">
        <v>43171</v>
      </c>
      <c r="L22" s="176"/>
      <c r="M22" s="185"/>
      <c r="N22" s="186"/>
      <c r="O22" s="197"/>
    </row>
    <row r="23" spans="1:15" ht="22.8" customHeight="1" x14ac:dyDescent="0.25">
      <c r="A23" s="151">
        <v>6</v>
      </c>
      <c r="B23" s="151">
        <v>6.2</v>
      </c>
      <c r="C23" s="202" t="s">
        <v>133</v>
      </c>
      <c r="D23" s="179" t="s">
        <v>137</v>
      </c>
      <c r="E23" s="179" t="s">
        <v>139</v>
      </c>
      <c r="F23" s="181" t="s">
        <v>59</v>
      </c>
      <c r="G23" s="174" t="s">
        <v>131</v>
      </c>
      <c r="H23" s="182">
        <v>12</v>
      </c>
      <c r="I23" s="174">
        <v>1</v>
      </c>
      <c r="J23" s="175">
        <v>43172</v>
      </c>
      <c r="K23" s="183">
        <v>43262</v>
      </c>
      <c r="L23" s="183"/>
      <c r="M23" s="188"/>
      <c r="N23" s="187"/>
      <c r="O23" s="198"/>
    </row>
    <row r="24" spans="1:15" ht="22.8" customHeight="1" x14ac:dyDescent="0.25">
      <c r="A24" s="151">
        <v>7</v>
      </c>
      <c r="B24" s="151">
        <v>7</v>
      </c>
      <c r="C24" s="203" t="s">
        <v>134</v>
      </c>
      <c r="D24" s="180" t="s">
        <v>136</v>
      </c>
      <c r="E24" s="180" t="s">
        <v>139</v>
      </c>
      <c r="F24" s="173" t="s">
        <v>96</v>
      </c>
      <c r="G24" s="174" t="s">
        <v>156</v>
      </c>
      <c r="H24" s="174">
        <v>13</v>
      </c>
      <c r="I24" s="174">
        <v>1</v>
      </c>
      <c r="J24" s="175">
        <v>43263</v>
      </c>
      <c r="K24" s="176">
        <v>43384</v>
      </c>
      <c r="L24" s="176"/>
      <c r="M24" s="185"/>
      <c r="N24" s="186"/>
      <c r="O24" s="197"/>
    </row>
    <row r="25" spans="1:15" ht="22.8" customHeight="1" x14ac:dyDescent="0.25">
      <c r="A25" s="151">
        <v>7</v>
      </c>
      <c r="B25" s="151">
        <v>7.1</v>
      </c>
      <c r="C25" s="202" t="s">
        <v>134</v>
      </c>
      <c r="D25" s="179" t="s">
        <v>137</v>
      </c>
      <c r="E25" s="179" t="s">
        <v>139</v>
      </c>
      <c r="F25" s="181" t="s">
        <v>97</v>
      </c>
      <c r="G25" s="182" t="s">
        <v>157</v>
      </c>
      <c r="H25" s="182">
        <v>14</v>
      </c>
      <c r="I25" s="174">
        <v>1</v>
      </c>
      <c r="J25" s="175">
        <v>43385</v>
      </c>
      <c r="K25" s="183">
        <v>43476</v>
      </c>
      <c r="L25" s="183"/>
      <c r="M25" s="188"/>
      <c r="N25" s="187"/>
      <c r="O25" s="194"/>
    </row>
    <row r="26" spans="1:15" ht="22.8" customHeight="1" x14ac:dyDescent="0.25">
      <c r="A26" s="151">
        <v>7</v>
      </c>
      <c r="B26" s="151">
        <v>7.2</v>
      </c>
      <c r="C26" s="203" t="s">
        <v>134</v>
      </c>
      <c r="D26" s="180" t="s">
        <v>137</v>
      </c>
      <c r="E26" s="180" t="s">
        <v>139</v>
      </c>
      <c r="F26" s="189" t="s">
        <v>98</v>
      </c>
      <c r="G26" s="190" t="s">
        <v>156</v>
      </c>
      <c r="H26" s="191">
        <v>15</v>
      </c>
      <c r="I26" s="174">
        <v>1</v>
      </c>
      <c r="J26" s="175">
        <v>43479</v>
      </c>
      <c r="K26" s="168">
        <v>43507</v>
      </c>
      <c r="L26" s="168"/>
      <c r="M26" s="148"/>
      <c r="N26" s="192"/>
      <c r="O26" s="199"/>
    </row>
  </sheetData>
  <conditionalFormatting sqref="N3">
    <cfRule type="dataBar" priority="1">
      <dataBar>
        <cfvo type="min"/>
        <cfvo type="max"/>
        <color rgb="FF638EC6"/>
      </dataBar>
      <extLst>
        <ext xmlns:x14="http://schemas.microsoft.com/office/spreadsheetml/2009/9/main" uri="{B025F937-C7B1-47D3-B67F-A62EFF666E3E}">
          <x14:id>{FCF4A7EC-33D3-41D3-8FD2-3C7982AD5B93}</x14:id>
        </ext>
      </extLst>
    </cfRule>
  </conditionalFormatting>
  <conditionalFormatting sqref="N4:N26 N2">
    <cfRule type="dataBar" priority="7">
      <dataBar>
        <cfvo type="min"/>
        <cfvo type="max"/>
        <color rgb="FF638EC6"/>
      </dataBar>
      <extLst>
        <ext xmlns:x14="http://schemas.microsoft.com/office/spreadsheetml/2009/9/main" uri="{B025F937-C7B1-47D3-B67F-A62EFF666E3E}">
          <x14:id>{28713748-4DE0-4AF5-A6E3-679506CE995D}</x14:id>
        </ext>
      </extLst>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F4A7EC-33D3-41D3-8FD2-3C7982AD5B93}">
            <x14:dataBar minLength="0" maxLength="100" border="1" negativeBarBorderColorSameAsPositive="0">
              <x14:cfvo type="autoMin"/>
              <x14:cfvo type="autoMax"/>
              <x14:borderColor rgb="FF638EC6"/>
              <x14:negativeFillColor rgb="FFFF0000"/>
              <x14:negativeBorderColor rgb="FFFF0000"/>
              <x14:axisColor rgb="FF000000"/>
            </x14:dataBar>
          </x14:cfRule>
          <xm:sqref>N3</xm:sqref>
        </x14:conditionalFormatting>
        <x14:conditionalFormatting xmlns:xm="http://schemas.microsoft.com/office/excel/2006/main">
          <x14:cfRule type="dataBar" id="{28713748-4DE0-4AF5-A6E3-679506CE995D}">
            <x14:dataBar minLength="0" maxLength="100" border="1" negativeBarBorderColorSameAsPositive="0">
              <x14:cfvo type="autoMin"/>
              <x14:cfvo type="autoMax"/>
              <x14:borderColor rgb="FF638EC6"/>
              <x14:negativeFillColor rgb="FFFF0000"/>
              <x14:negativeBorderColor rgb="FFFF0000"/>
              <x14:axisColor rgb="FF000000"/>
            </x14:dataBar>
          </x14:cfRule>
          <xm:sqref>N4:N26 N2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Weekly Update</vt:lpstr>
      <vt:lpstr>List</vt:lpstr>
      <vt:lpstr>Tableau</vt:lpstr>
      <vt:lpstr>TabTable</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2017-03-02T13:05:09Z</dcterms:modified>
</cp:coreProperties>
</file>