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45621"/>
</workbook>
</file>

<file path=xl/calcChain.xml><?xml version="1.0" encoding="utf-8"?>
<calcChain xmlns="http://schemas.openxmlformats.org/spreadsheetml/2006/main">
  <c r="C42" i="1" l="1"/>
  <c r="C43" i="1"/>
  <c r="C44" i="1"/>
  <c r="S31" i="3" l="1"/>
  <c r="S28" i="3"/>
  <c r="C31" i="1" l="1"/>
  <c r="C32" i="1"/>
  <c r="C33" i="1"/>
  <c r="C34" i="1"/>
  <c r="C35" i="1"/>
  <c r="C36" i="1"/>
  <c r="C37" i="1"/>
  <c r="C38" i="1"/>
  <c r="C39" i="1"/>
  <c r="C40" i="1"/>
  <c r="C41" i="1"/>
  <c r="G31" i="1"/>
  <c r="G32" i="1"/>
  <c r="G33" i="1"/>
  <c r="G34" i="1"/>
  <c r="G35" i="1"/>
  <c r="G36" i="1"/>
  <c r="G37" i="1"/>
  <c r="G38" i="1"/>
  <c r="G39" i="1"/>
  <c r="G40" i="1"/>
  <c r="G41" i="1"/>
  <c r="G42" i="1"/>
  <c r="G43" i="1"/>
  <c r="G44" i="1"/>
  <c r="G45" i="1"/>
  <c r="G46" i="1"/>
  <c r="O46" i="3" l="1"/>
  <c r="I46" i="3"/>
  <c r="K46" i="3" s="1"/>
  <c r="O45" i="3"/>
  <c r="I45" i="3"/>
  <c r="K45" i="3" s="1"/>
  <c r="O44" i="3"/>
  <c r="I44" i="3"/>
  <c r="K44" i="3" s="1"/>
  <c r="O43" i="3"/>
  <c r="I43" i="3"/>
  <c r="K43" i="3" s="1"/>
  <c r="O42" i="3"/>
  <c r="I42" i="3"/>
  <c r="K42" i="3" s="1"/>
  <c r="O41" i="3"/>
  <c r="I41" i="3"/>
  <c r="K41" i="3" s="1"/>
  <c r="O40" i="3"/>
  <c r="I40" i="3"/>
  <c r="K40" i="3" s="1"/>
  <c r="O39" i="3"/>
  <c r="I39" i="3"/>
  <c r="K39" i="3" s="1"/>
  <c r="O38" i="3"/>
  <c r="I38" i="3"/>
  <c r="K38" i="3" s="1"/>
  <c r="O37" i="3"/>
  <c r="I37" i="3"/>
  <c r="K37" i="3" s="1"/>
  <c r="M40" i="3" l="1"/>
  <c r="Q40" i="3" s="1"/>
  <c r="M37" i="3"/>
  <c r="Q37" i="3"/>
  <c r="M38" i="3"/>
  <c r="Q38" i="3"/>
  <c r="M41" i="3"/>
  <c r="Q41" i="3" s="1"/>
  <c r="M45" i="3"/>
  <c r="Q45" i="3" s="1"/>
  <c r="M42" i="3"/>
  <c r="Q42" i="3" s="1"/>
  <c r="M46" i="3"/>
  <c r="Q46" i="3" s="1"/>
  <c r="M43" i="3"/>
  <c r="Q43" i="3"/>
  <c r="M39" i="3"/>
  <c r="Q39" i="3" s="1"/>
  <c r="M44" i="3"/>
  <c r="Q44" i="3" s="1"/>
  <c r="H7" i="1"/>
  <c r="C7" i="1"/>
  <c r="C5" i="1"/>
  <c r="K7" i="1" l="1"/>
  <c r="O51" i="3"/>
  <c r="O12" i="3" l="1"/>
  <c r="O13" i="3"/>
  <c r="O14" i="3"/>
  <c r="O15" i="3"/>
  <c r="O16" i="3"/>
  <c r="O17" i="3"/>
  <c r="O18" i="3"/>
  <c r="O19" i="3"/>
  <c r="O20" i="3"/>
  <c r="O21" i="3"/>
  <c r="O22" i="3"/>
  <c r="O23" i="3"/>
  <c r="O24" i="3"/>
  <c r="O25" i="3"/>
  <c r="O26" i="3"/>
  <c r="O27" i="3"/>
  <c r="O28" i="3"/>
  <c r="O29" i="3"/>
  <c r="O30" i="3"/>
  <c r="O31" i="3"/>
  <c r="O32" i="3"/>
  <c r="O33" i="3"/>
  <c r="O34" i="3"/>
  <c r="O35" i="3"/>
  <c r="O36" i="3"/>
  <c r="O47" i="3"/>
  <c r="O11" i="3"/>
  <c r="I33" i="3" l="1"/>
  <c r="K33" i="3" s="1"/>
  <c r="M33" i="3" s="1"/>
  <c r="I34" i="3"/>
  <c r="K34" i="3" s="1"/>
  <c r="I35" i="3"/>
  <c r="K35" i="3" s="1"/>
  <c r="I36" i="3"/>
  <c r="K36" i="3" s="1"/>
  <c r="M36" i="3" s="1"/>
  <c r="Q36" i="3" s="1"/>
  <c r="C30" i="1"/>
  <c r="C29" i="1"/>
  <c r="C28" i="1"/>
  <c r="C27" i="1"/>
  <c r="C26" i="1"/>
  <c r="C25" i="1"/>
  <c r="C24" i="1"/>
  <c r="C23" i="1"/>
  <c r="C22" i="1"/>
  <c r="C21" i="1"/>
  <c r="C20" i="1"/>
  <c r="C19" i="1"/>
  <c r="C18" i="1"/>
  <c r="C17" i="1"/>
  <c r="C16" i="1"/>
  <c r="C15" i="1"/>
  <c r="C14" i="1"/>
  <c r="C13" i="1"/>
  <c r="C12" i="1"/>
  <c r="C11" i="1"/>
  <c r="C10" i="1"/>
  <c r="G30" i="1"/>
  <c r="G29" i="1"/>
  <c r="G28" i="1"/>
  <c r="G27" i="1"/>
  <c r="G26" i="1"/>
  <c r="G25" i="1"/>
  <c r="G24" i="1"/>
  <c r="G23" i="1"/>
  <c r="G22" i="1"/>
  <c r="G21" i="1"/>
  <c r="G20" i="1"/>
  <c r="G19" i="1"/>
  <c r="G18" i="1"/>
  <c r="G17" i="1"/>
  <c r="G16" i="1"/>
  <c r="G15" i="1"/>
  <c r="G14" i="1"/>
  <c r="G13" i="1"/>
  <c r="G12" i="1"/>
  <c r="G11" i="1"/>
  <c r="G10" i="1"/>
  <c r="Q33" i="3" l="1"/>
  <c r="S33" i="3"/>
  <c r="M35" i="3"/>
  <c r="Q35" i="3" s="1"/>
  <c r="M34" i="3"/>
  <c r="Q34" i="3" l="1"/>
  <c r="S34" i="3"/>
  <c r="I47" i="3"/>
  <c r="K47" i="3" s="1"/>
  <c r="M47" i="3" l="1"/>
  <c r="Q47" i="3" s="1"/>
  <c r="O48" i="3" l="1"/>
  <c r="F48" i="3"/>
  <c r="I21" i="3" l="1"/>
  <c r="K21" i="3" s="1"/>
  <c r="M21" i="3" s="1"/>
  <c r="I22" i="3"/>
  <c r="K22" i="3" s="1"/>
  <c r="I23" i="3"/>
  <c r="K23" i="3" s="1"/>
  <c r="M23" i="3" s="1"/>
  <c r="I24" i="3"/>
  <c r="K24" i="3" s="1"/>
  <c r="M24" i="3" s="1"/>
  <c r="I25" i="3"/>
  <c r="K25" i="3" s="1"/>
  <c r="I26" i="3"/>
  <c r="K26" i="3" s="1"/>
  <c r="I27" i="3"/>
  <c r="K27" i="3" s="1"/>
  <c r="M27" i="3" s="1"/>
  <c r="I28" i="3"/>
  <c r="K28" i="3" s="1"/>
  <c r="M28" i="3" s="1"/>
  <c r="I29" i="3"/>
  <c r="K29" i="3" s="1"/>
  <c r="I30" i="3"/>
  <c r="K30" i="3" s="1"/>
  <c r="I31" i="3"/>
  <c r="K31" i="3" s="1"/>
  <c r="M31" i="3" s="1"/>
  <c r="I32" i="3"/>
  <c r="K32" i="3" s="1"/>
  <c r="M32" i="3" s="1"/>
  <c r="S32" i="3" s="1"/>
  <c r="M26" i="3" l="1"/>
  <c r="Q26" i="3" s="1"/>
  <c r="M30" i="3"/>
  <c r="M22" i="3"/>
  <c r="Q22" i="3" s="1"/>
  <c r="M29" i="3"/>
  <c r="M25" i="3"/>
  <c r="Q25" i="3" s="1"/>
  <c r="Q21" i="3"/>
  <c r="Q31" i="3"/>
  <c r="Q23" i="3"/>
  <c r="Q27" i="3"/>
  <c r="Q32" i="3"/>
  <c r="Q28" i="3"/>
  <c r="Q24" i="3"/>
  <c r="Q29" i="3" l="1"/>
  <c r="S29" i="3"/>
  <c r="Q30" i="3"/>
  <c r="S30" i="3"/>
  <c r="I19" i="3"/>
  <c r="K19" i="3" s="1"/>
  <c r="M19" i="3" l="1"/>
  <c r="Q19" i="3" s="1"/>
  <c r="I20" i="3"/>
  <c r="K20" i="3" s="1"/>
  <c r="M20" i="3" s="1"/>
  <c r="I18" i="3"/>
  <c r="K18" i="3" s="1"/>
  <c r="M18" i="3" s="1"/>
  <c r="I17" i="3"/>
  <c r="K17" i="3" s="1"/>
  <c r="I16" i="3"/>
  <c r="K16" i="3" s="1"/>
  <c r="M16" i="3" s="1"/>
  <c r="I15" i="3"/>
  <c r="K15" i="3" s="1"/>
  <c r="M15" i="3" s="1"/>
  <c r="I14" i="3"/>
  <c r="K14" i="3" s="1"/>
  <c r="M14" i="3" s="1"/>
  <c r="I13" i="3"/>
  <c r="K13" i="3" s="1"/>
  <c r="M13" i="3" s="1"/>
  <c r="I12" i="3"/>
  <c r="K12" i="3" s="1"/>
  <c r="M12" i="3" s="1"/>
  <c r="Q12" i="3" s="1"/>
  <c r="I11" i="3"/>
  <c r="E12" i="1"/>
  <c r="E11" i="1"/>
  <c r="E10" i="1"/>
  <c r="K11" i="3" l="1"/>
  <c r="K48" i="3" s="1"/>
  <c r="I48" i="3"/>
  <c r="D48" i="3" s="1"/>
  <c r="M17" i="3"/>
  <c r="Q17" i="3" s="1"/>
  <c r="Q14" i="3"/>
  <c r="Q13" i="3"/>
  <c r="Q15" i="3"/>
  <c r="Q20" i="3"/>
  <c r="Q18" i="3"/>
  <c r="M11" i="3" l="1"/>
  <c r="Q11" i="3" l="1"/>
  <c r="Q48" i="3" s="1"/>
  <c r="M48" i="3"/>
</calcChain>
</file>

<file path=xl/sharedStrings.xml><?xml version="1.0" encoding="utf-8"?>
<sst xmlns="http://schemas.openxmlformats.org/spreadsheetml/2006/main" count="296" uniqueCount="95">
  <si>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</si>
  <si>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</si>
  <si>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</si>
  <si>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</si>
  <si>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</si>
  <si>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</si>
  <si>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</si>
  <si>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</si>
  <si>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</si>
  <si>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</si>
  <si>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</si>
  <si>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</si>
  <si>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</si>
  <si>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</si>
  <si>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</si>
  <si>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</si>
  <si>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</si>
  <si>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</si>
  <si>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</si>
  <si>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</si>
  <si>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</si>
  <si>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</si>
  <si>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</si>
  <si>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</si>
  <si>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</si>
  <si>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</si>
  <si>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</si>
  <si>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</si>
  <si>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</si>
  <si>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</si>
  <si>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</si>
  <si>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</si>
  <si>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</si>
  <si>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</si>
  <si>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</si>
  <si>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</si>
  <si>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</si>
  <si>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</si>
  <si>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</si>
  <si>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</si>
  <si>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</si>
  <si>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</si>
  <si>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</si>
  <si>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</si>
  <si>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</si>
  <si>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</si>
  <si>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</si>
  <si>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</si>
  <si>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</si>
  <si>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</si>
  <si>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</si>
  <si>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</si>
  <si>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</si>
  <si>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</si>
  <si>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</si>
  <si>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Ted Peshehonoff</t>
  </si>
  <si>
    <t>PHPKTE Kendall Holdings Ltd</t>
  </si>
  <si>
    <t>JSA-15-C1402</t>
  </si>
  <si>
    <t>Complete Kick-Off Meeting (Completed)</t>
  </si>
  <si>
    <t>Complete Preliminary Design Review (PDR)</t>
  </si>
  <si>
    <t>Order Frames (First Set) *</t>
  </si>
  <si>
    <t>Order Heat Exchangers (Coolers) (First Set) *</t>
  </si>
  <si>
    <t>Order Compressors (First Set) *</t>
  </si>
  <si>
    <t>Order Motors (First Set) *</t>
  </si>
  <si>
    <t>Order Frames (Second Set) *</t>
  </si>
  <si>
    <t>Order Compressors (Second Set) *</t>
  </si>
  <si>
    <t>Order Heat Exchangers (Coolers) (Second Set) *</t>
  </si>
  <si>
    <t>Order Motors (Second Set) *</t>
  </si>
  <si>
    <t>Complete CDR (Both Sets) *</t>
  </si>
  <si>
    <t>Receive Compressors (First Set)</t>
  </si>
  <si>
    <t>Receive Motors (First Set)</t>
  </si>
  <si>
    <t>Receive Heat Exchangers (Coolers) (First Set)</t>
  </si>
  <si>
    <t>Receive Compressors (Second Set)</t>
  </si>
  <si>
    <t>Receive Heat Exchangers (Coolers) (Second Set)</t>
  </si>
  <si>
    <t>Receive Motors (Second Set)</t>
  </si>
  <si>
    <t>Complete Installation of Compressors, Motors, Coolers, &amp; Bulk Oil Separators (First Set)</t>
  </si>
  <si>
    <t>Complete Installation of Compressors, Motors, Coolers, &amp; Bulk Oil Separators (Second Set)</t>
  </si>
  <si>
    <t>Complete Installation of Electrical Panels, Instruments, &amp; Devices (First Set)</t>
  </si>
  <si>
    <t>Complete Installation of Electrical Panels, Instruments, &amp; Devices (Second Set)</t>
  </si>
  <si>
    <t>Complete skid system pressure, leak test, and instrumentation and controls check at PHPK (First Set) *</t>
  </si>
  <si>
    <t>Complete skid system pressure, leak test, and instrumentation and controls check at PHPK (Second Set) *</t>
  </si>
  <si>
    <t xml:space="preserve">Mod 005: Delivery of Spares Parts </t>
  </si>
  <si>
    <t>Mod 005: CP1 Compressor Set Commissioning</t>
  </si>
  <si>
    <t>Mod 005: User Readiness Review</t>
  </si>
  <si>
    <t xml:space="preserve">Mod 005: CP1 Set System Acceptance </t>
  </si>
  <si>
    <t>Mod 005: CP2 Compressor Set Commissioning</t>
  </si>
  <si>
    <t xml:space="preserve">Mod 005: CP2 Set System Acceptance </t>
  </si>
  <si>
    <t xml:space="preserve">Mod 005: Expansion Joints as per ARA 15-5071-004   </t>
  </si>
  <si>
    <t>Mod 005: UL Certification Assessment</t>
  </si>
  <si>
    <t>Mod 004: Reference Line 20 - Additional Funding for Line 20</t>
  </si>
  <si>
    <t>Mike Agosta</t>
  </si>
  <si>
    <t>Dana Arenius</t>
  </si>
  <si>
    <t>Mod 006: Contract Scope Increase - Changes due to UL and siesmic analysis</t>
  </si>
  <si>
    <t>Mod 007: Initial Anchor Hole Survey</t>
  </si>
  <si>
    <t>Mod 008: Lifting Fixture Purchase and Shipment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</si>
</sst>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m/d/yyyy;@"/>
    <numFmt numFmtId="165" formatCode="0.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4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0" fillId="0" borderId="1" xfId="0" applyNumberForma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10" borderId="4" xfId="0" applyFont="1" applyFill="1" applyBorder="1" applyAlignment="1">
      <alignment wrapText="1"/>
    </xf>
    <xf numFmtId="0" fontId="13" fillId="0" borderId="4" xfId="0" applyFont="1" applyBorder="1" applyAlignment="1">
      <alignment wrapText="1"/>
    </xf>
    <xf numFmtId="0" fontId="13" fillId="5" borderId="4" xfId="0" applyFont="1" applyFill="1" applyBorder="1" applyAlignment="1">
      <alignment wrapText="1"/>
    </xf>
    <xf numFmtId="4" fontId="0" fillId="0" borderId="0" xfId="0" applyNumberFormat="1"/>
    <xf numFmtId="10" fontId="12" fillId="0" borderId="1" xfId="1" applyNumberFormat="1" applyFont="1" applyBorder="1" applyAlignment="1" applyProtection="1">
      <alignment horizontal="center"/>
    </xf>
    <xf numFmtId="10" fontId="9" fillId="0" borderId="1" xfId="1" applyNumberFormat="1" applyFont="1" applyBorder="1" applyAlignment="1" applyProtection="1">
      <alignment horizontal="center"/>
    </xf>
    <xf numFmtId="10" fontId="9" fillId="0" borderId="0" xfId="1" applyNumberFormat="1" applyFont="1" applyBorder="1" applyProtection="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9" fillId="0" borderId="2" xfId="0" applyFont="1" applyBorder="1" applyAlignment="1" applyProtection="1">
      <alignment wrapText="1"/>
    </xf>
    <xf numFmtId="0" fontId="0" fillId="0" borderId="2" xfId="0" applyBorder="1" applyAlignment="1" applyProtection="1">
      <alignment wrapText="1"/>
    </xf>
    <xf numFmtId="0" fontId="12" fillId="0" borderId="2" xfId="0" applyFont="1" applyBorder="1" applyAlignment="1" applyProtection="1">
      <alignment wrapText="1"/>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6"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8">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tabSelected="1" zoomScaleNormal="100" workbookViewId="0">
      <selection activeCell="L50" sqref="L50"/>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2" width="42.44140625" style="13" customWidth="1"/>
    <col min="13" max="16384" width="9.109375" style="13"/>
  </cols>
  <sheetData>
    <row r="1" spans="1:12" ht="15.6" x14ac:dyDescent="0.3">
      <c r="A1" s="128" t="s">
        <v>4</v>
      </c>
      <c r="B1" s="128"/>
      <c r="C1" s="128"/>
      <c r="D1" s="128"/>
      <c r="E1" s="128"/>
      <c r="F1" s="128"/>
      <c r="G1" s="128"/>
      <c r="H1" s="128"/>
      <c r="I1" s="128"/>
      <c r="J1" s="128"/>
      <c r="K1" s="128"/>
      <c r="L1" s="128"/>
    </row>
    <row r="2" spans="1:12" ht="15.6" x14ac:dyDescent="0.3">
      <c r="A2" s="128" t="s">
        <v>34</v>
      </c>
      <c r="B2" s="128"/>
      <c r="C2" s="128"/>
      <c r="D2" s="128"/>
      <c r="E2" s="128"/>
      <c r="F2" s="128"/>
      <c r="G2" s="128"/>
      <c r="H2" s="128"/>
      <c r="I2" s="128"/>
      <c r="J2" s="128"/>
      <c r="K2" s="128"/>
      <c r="L2" s="128"/>
    </row>
    <row r="3" spans="1:12" ht="15.6" x14ac:dyDescent="0.3">
      <c r="A3" s="128" t="s">
        <v>18</v>
      </c>
      <c r="B3" s="128"/>
      <c r="C3" s="128"/>
      <c r="D3" s="128"/>
      <c r="E3" s="128"/>
      <c r="F3" s="128"/>
      <c r="G3" s="128"/>
      <c r="H3" s="128"/>
      <c r="I3" s="128"/>
      <c r="J3" s="128"/>
      <c r="K3" s="128"/>
      <c r="L3" s="128"/>
    </row>
    <row r="4" spans="1:12" ht="27.75" customHeight="1" x14ac:dyDescent="0.3">
      <c r="A4" s="128"/>
      <c r="B4" s="128"/>
      <c r="C4" s="128"/>
      <c r="D4" s="128"/>
      <c r="E4" s="128"/>
      <c r="F4" s="128"/>
      <c r="G4" s="128"/>
      <c r="H4" s="128"/>
      <c r="I4" s="128"/>
      <c r="J4" s="128"/>
    </row>
    <row r="5" spans="1:12" ht="23.25" customHeight="1" x14ac:dyDescent="0.25">
      <c r="A5" s="12" t="s">
        <v>0</v>
      </c>
      <c r="B5" s="14"/>
      <c r="C5" s="24" t="str">
        <f>' Accting USE Data Entry Form'!$D$5</f>
        <v>PHPKTE Kendall Holdings Ltd</v>
      </c>
      <c r="D5" s="24"/>
      <c r="E5" s="88"/>
      <c r="F5" s="24"/>
      <c r="G5" s="24"/>
      <c r="H5" s="33"/>
      <c r="I5" s="14"/>
      <c r="J5" s="15"/>
      <c r="K5" s="16" t="s">
        <v>28</v>
      </c>
      <c r="L5" s="89" t="s">
        <v>47</v>
      </c>
    </row>
    <row r="6" spans="1:12" ht="24.75" customHeight="1" x14ac:dyDescent="0.25">
      <c r="G6" s="14"/>
      <c r="H6" s="14"/>
    </row>
    <row r="7" spans="1:12" x14ac:dyDescent="0.25">
      <c r="A7" s="13" t="s">
        <v>2</v>
      </c>
      <c r="B7" s="14"/>
      <c r="C7" s="24" t="str">
        <f>' Accting USE Data Entry Form'!$D$7</f>
        <v>JSA-15-C1402</v>
      </c>
      <c r="D7" s="24"/>
      <c r="E7" s="88"/>
      <c r="F7" s="24"/>
      <c r="G7" s="90" t="s">
        <v>41</v>
      </c>
      <c r="H7" s="33" t="str">
        <f>' Accting USE Data Entry Form'!$D$9</f>
        <v>Ted Peshehonoff</v>
      </c>
      <c r="I7" s="33"/>
      <c r="J7" s="17" t="s">
        <v>45</v>
      </c>
      <c r="K7" s="73">
        <f>' Accting USE Data Entry Form'!O5</f>
        <v>42825</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1">
        <v>1</v>
      </c>
      <c r="C10" s="68">
        <f>IF(' Accting USE Data Entry Form'!D11&gt;0,' Accting USE Data Entry Form'!D11,0)</f>
        <v>1</v>
      </c>
      <c r="D10" s="37"/>
      <c r="E10" s="36" t="str">
        <f>IF($L$5="yes","X"," ")</f>
        <v xml:space="preserve"> </v>
      </c>
      <c r="G10" s="131" t="str">
        <f>IF(' Accting USE Data Entry Form'!B11&gt;0,' Accting USE Data Entry Form'!B11,"")</f>
        <v>Complete Kick-Off Meeting (Completed)</v>
      </c>
      <c r="H10" s="132"/>
      <c r="I10" s="132"/>
      <c r="J10" s="132"/>
      <c r="K10" s="132"/>
      <c r="L10" s="132"/>
    </row>
    <row r="11" spans="1:12" ht="13.2" customHeight="1" x14ac:dyDescent="0.25">
      <c r="A11" s="91">
        <v>2</v>
      </c>
      <c r="C11" s="68">
        <f>IF(' Accting USE Data Entry Form'!D12&gt;0,' Accting USE Data Entry Form'!D12,0)</f>
        <v>1</v>
      </c>
      <c r="D11" s="37"/>
      <c r="E11" s="36" t="str">
        <f t="shared" ref="E11:E12" si="0">IF($L$5="yes","X"," ")</f>
        <v xml:space="preserve"> </v>
      </c>
      <c r="G11" s="131" t="str">
        <f>IF(' Accting USE Data Entry Form'!B12&gt;0,' Accting USE Data Entry Form'!B12,"")</f>
        <v>Complete Preliminary Design Review (PDR)</v>
      </c>
      <c r="H11" s="132"/>
      <c r="I11" s="132"/>
      <c r="J11" s="132"/>
      <c r="K11" s="132"/>
      <c r="L11" s="132"/>
    </row>
    <row r="12" spans="1:12" ht="13.2" customHeight="1" x14ac:dyDescent="0.25">
      <c r="A12" s="91">
        <v>3</v>
      </c>
      <c r="C12" s="68">
        <f>IF(' Accting USE Data Entry Form'!D13&gt;0,' Accting USE Data Entry Form'!D13,0)</f>
        <v>1</v>
      </c>
      <c r="D12" s="37"/>
      <c r="E12" s="36" t="str">
        <f t="shared" si="0"/>
        <v xml:space="preserve"> </v>
      </c>
      <c r="G12" s="131" t="str">
        <f>IF(' Accting USE Data Entry Form'!B13&gt;0,' Accting USE Data Entry Form'!B13,"")</f>
        <v>Order Frames (First Set) *</v>
      </c>
      <c r="H12" s="132"/>
      <c r="I12" s="132"/>
      <c r="J12" s="132"/>
      <c r="K12" s="132"/>
      <c r="L12" s="132"/>
    </row>
    <row r="13" spans="1:12" ht="13.2" customHeight="1" x14ac:dyDescent="0.25">
      <c r="A13" s="91">
        <v>4</v>
      </c>
      <c r="C13" s="68">
        <f>IF(' Accting USE Data Entry Form'!D14&gt;0,' Accting USE Data Entry Form'!D14,0)</f>
        <v>1</v>
      </c>
      <c r="D13" s="37"/>
      <c r="E13" s="36"/>
      <c r="G13" s="131" t="str">
        <f>IF(' Accting USE Data Entry Form'!B14&gt;0,' Accting USE Data Entry Form'!B14,"")</f>
        <v>Order Heat Exchangers (Coolers) (First Set) *</v>
      </c>
      <c r="H13" s="132"/>
      <c r="I13" s="132"/>
      <c r="J13" s="132"/>
      <c r="K13" s="132"/>
      <c r="L13" s="132"/>
    </row>
    <row r="14" spans="1:12" ht="13.2" customHeight="1" x14ac:dyDescent="0.25">
      <c r="A14" s="91">
        <v>5</v>
      </c>
      <c r="C14" s="68">
        <f>IF(' Accting USE Data Entry Form'!D15&gt;0,' Accting USE Data Entry Form'!D15,0)</f>
        <v>1</v>
      </c>
      <c r="D14" s="37"/>
      <c r="E14" s="36"/>
      <c r="G14" s="131" t="str">
        <f>IF(' Accting USE Data Entry Form'!B15&gt;0,' Accting USE Data Entry Form'!B15,"")</f>
        <v>Order Compressors (First Set) *</v>
      </c>
      <c r="H14" s="132"/>
      <c r="I14" s="132"/>
      <c r="J14" s="132"/>
      <c r="K14" s="132"/>
      <c r="L14" s="132"/>
    </row>
    <row r="15" spans="1:12" ht="13.2" customHeight="1" x14ac:dyDescent="0.25">
      <c r="A15" s="91">
        <v>6</v>
      </c>
      <c r="C15" s="68">
        <f>IF(' Accting USE Data Entry Form'!D16&gt;0,' Accting USE Data Entry Form'!D16,0)</f>
        <v>1</v>
      </c>
      <c r="D15" s="37"/>
      <c r="E15" s="36"/>
      <c r="G15" s="131" t="str">
        <f>IF(' Accting USE Data Entry Form'!B16&gt;0,' Accting USE Data Entry Form'!B16,"")</f>
        <v>Order Motors (First Set) *</v>
      </c>
      <c r="H15" s="132"/>
      <c r="I15" s="132"/>
      <c r="J15" s="132"/>
      <c r="K15" s="132"/>
      <c r="L15" s="132"/>
    </row>
    <row r="16" spans="1:12" ht="13.2" customHeight="1" x14ac:dyDescent="0.25">
      <c r="A16" s="91">
        <v>7</v>
      </c>
      <c r="C16" s="68">
        <f>IF(' Accting USE Data Entry Form'!D17&gt;0,' Accting USE Data Entry Form'!D17,0)</f>
        <v>1</v>
      </c>
      <c r="D16" s="37"/>
      <c r="E16" s="36"/>
      <c r="G16" s="131" t="str">
        <f>IF(' Accting USE Data Entry Form'!B17&gt;0,' Accting USE Data Entry Form'!B17,"")</f>
        <v>Order Frames (Second Set) *</v>
      </c>
      <c r="H16" s="132"/>
      <c r="I16" s="132"/>
      <c r="J16" s="132"/>
      <c r="K16" s="132"/>
      <c r="L16" s="132"/>
    </row>
    <row r="17" spans="1:12" ht="13.2" customHeight="1" x14ac:dyDescent="0.25">
      <c r="A17" s="91">
        <v>8</v>
      </c>
      <c r="C17" s="68">
        <f>IF(' Accting USE Data Entry Form'!D18&gt;0,' Accting USE Data Entry Form'!D18,0)</f>
        <v>1</v>
      </c>
      <c r="D17" s="37"/>
      <c r="E17" s="36"/>
      <c r="G17" s="131" t="str">
        <f>IF(' Accting USE Data Entry Form'!B18&gt;0,' Accting USE Data Entry Form'!B18,"")</f>
        <v>Order Compressors (Second Set) *</v>
      </c>
      <c r="H17" s="132"/>
      <c r="I17" s="132"/>
      <c r="J17" s="132"/>
      <c r="K17" s="132"/>
      <c r="L17" s="132"/>
    </row>
    <row r="18" spans="1:12" ht="13.2" customHeight="1" x14ac:dyDescent="0.25">
      <c r="A18" s="91">
        <v>9</v>
      </c>
      <c r="C18" s="68">
        <f>IF(' Accting USE Data Entry Form'!D19&gt;0,' Accting USE Data Entry Form'!D19,0)</f>
        <v>1</v>
      </c>
      <c r="D18" s="37"/>
      <c r="E18" s="36"/>
      <c r="G18" s="131" t="str">
        <f>IF(' Accting USE Data Entry Form'!B19&gt;0,' Accting USE Data Entry Form'!B19,"")</f>
        <v>Order Heat Exchangers (Coolers) (Second Set) *</v>
      </c>
      <c r="H18" s="132"/>
      <c r="I18" s="132"/>
      <c r="J18" s="132"/>
      <c r="K18" s="132"/>
      <c r="L18" s="132"/>
    </row>
    <row r="19" spans="1:12" ht="13.2" customHeight="1" x14ac:dyDescent="0.25">
      <c r="A19" s="91">
        <v>10</v>
      </c>
      <c r="C19" s="68">
        <f>IF(' Accting USE Data Entry Form'!D20&gt;0,' Accting USE Data Entry Form'!D20,0)</f>
        <v>1</v>
      </c>
      <c r="D19" s="37"/>
      <c r="E19" s="36"/>
      <c r="G19" s="131" t="str">
        <f>IF(' Accting USE Data Entry Form'!B20&gt;0,' Accting USE Data Entry Form'!B20,"")</f>
        <v>Order Motors (Second Set) *</v>
      </c>
      <c r="H19" s="132"/>
      <c r="I19" s="132"/>
      <c r="J19" s="132"/>
      <c r="K19" s="132"/>
      <c r="L19" s="132"/>
    </row>
    <row r="20" spans="1:12" ht="13.2" customHeight="1" x14ac:dyDescent="0.25">
      <c r="A20" s="91">
        <v>11</v>
      </c>
      <c r="C20" s="68">
        <f>IF(' Accting USE Data Entry Form'!D21&gt;0,' Accting USE Data Entry Form'!D21,0)</f>
        <v>1</v>
      </c>
      <c r="D20" s="37"/>
      <c r="E20" s="36"/>
      <c r="G20" s="131" t="str">
        <f>IF(' Accting USE Data Entry Form'!B21&gt;0,' Accting USE Data Entry Form'!B21,"")</f>
        <v>Complete CDR (Both Sets) *</v>
      </c>
      <c r="H20" s="132"/>
      <c r="I20" s="132"/>
      <c r="J20" s="132"/>
      <c r="K20" s="132"/>
      <c r="L20" s="132"/>
    </row>
    <row r="21" spans="1:12" ht="13.2" customHeight="1" x14ac:dyDescent="0.25">
      <c r="A21" s="91">
        <v>12</v>
      </c>
      <c r="C21" s="68">
        <f>IF(' Accting USE Data Entry Form'!D22&gt;0,' Accting USE Data Entry Form'!D22,0)</f>
        <v>1</v>
      </c>
      <c r="D21" s="37"/>
      <c r="E21" s="36"/>
      <c r="G21" s="131" t="str">
        <f>IF(' Accting USE Data Entry Form'!B22&gt;0,' Accting USE Data Entry Form'!B22,"")</f>
        <v>Receive Compressors (First Set)</v>
      </c>
      <c r="H21" s="132"/>
      <c r="I21" s="132"/>
      <c r="J21" s="132"/>
      <c r="K21" s="132"/>
      <c r="L21" s="132"/>
    </row>
    <row r="22" spans="1:12" ht="13.2" customHeight="1" x14ac:dyDescent="0.25">
      <c r="A22" s="91">
        <v>13</v>
      </c>
      <c r="C22" s="68">
        <f>IF(' Accting USE Data Entry Form'!D23&gt;0,' Accting USE Data Entry Form'!D23,0)</f>
        <v>1</v>
      </c>
      <c r="D22" s="37"/>
      <c r="E22" s="36"/>
      <c r="G22" s="131" t="str">
        <f>IF(' Accting USE Data Entry Form'!B23&gt;0,' Accting USE Data Entry Form'!B23,"")</f>
        <v>Receive Motors (First Set)</v>
      </c>
      <c r="H22" s="132"/>
      <c r="I22" s="132"/>
      <c r="J22" s="132"/>
      <c r="K22" s="132"/>
      <c r="L22" s="132"/>
    </row>
    <row r="23" spans="1:12" ht="13.2" customHeight="1" x14ac:dyDescent="0.25">
      <c r="A23" s="91">
        <v>14</v>
      </c>
      <c r="C23" s="68">
        <f>IF(' Accting USE Data Entry Form'!D24&gt;0,' Accting USE Data Entry Form'!D24,0)</f>
        <v>1</v>
      </c>
      <c r="D23" s="37"/>
      <c r="E23" s="36"/>
      <c r="G23" s="131" t="str">
        <f>IF(' Accting USE Data Entry Form'!B24&gt;0,' Accting USE Data Entry Form'!B24,"")</f>
        <v>Receive Heat Exchangers (Coolers) (First Set)</v>
      </c>
      <c r="H23" s="132"/>
      <c r="I23" s="132"/>
      <c r="J23" s="132"/>
      <c r="K23" s="132"/>
      <c r="L23" s="132"/>
    </row>
    <row r="24" spans="1:12" ht="13.2" customHeight="1" x14ac:dyDescent="0.25">
      <c r="A24" s="91">
        <v>15</v>
      </c>
      <c r="C24" s="68">
        <f>IF(' Accting USE Data Entry Form'!D25&gt;0,' Accting USE Data Entry Form'!D25,0)</f>
        <v>1</v>
      </c>
      <c r="D24" s="37"/>
      <c r="E24" s="36"/>
      <c r="G24" s="131" t="str">
        <f>IF(' Accting USE Data Entry Form'!B25&gt;0,' Accting USE Data Entry Form'!B25,"")</f>
        <v>Receive Compressors (Second Set)</v>
      </c>
      <c r="H24" s="132"/>
      <c r="I24" s="132"/>
      <c r="J24" s="132"/>
      <c r="K24" s="132"/>
      <c r="L24" s="132"/>
    </row>
    <row r="25" spans="1:12" ht="13.2" customHeight="1" x14ac:dyDescent="0.25">
      <c r="A25" s="91">
        <v>16</v>
      </c>
      <c r="C25" s="68">
        <f>IF(' Accting USE Data Entry Form'!D26&gt;0,' Accting USE Data Entry Form'!D26,0)</f>
        <v>1</v>
      </c>
      <c r="D25" s="37"/>
      <c r="E25" s="36"/>
      <c r="G25" s="131" t="str">
        <f>IF(' Accting USE Data Entry Form'!B26&gt;0,' Accting USE Data Entry Form'!B26,"")</f>
        <v>Receive Heat Exchangers (Coolers) (Second Set)</v>
      </c>
      <c r="H25" s="132"/>
      <c r="I25" s="132"/>
      <c r="J25" s="132"/>
      <c r="K25" s="132"/>
      <c r="L25" s="132"/>
    </row>
    <row r="26" spans="1:12" ht="13.2" customHeight="1" x14ac:dyDescent="0.25">
      <c r="A26" s="91">
        <v>17</v>
      </c>
      <c r="C26" s="122">
        <f>IF(' Accting USE Data Entry Form'!D27&gt;0,' Accting USE Data Entry Form'!D27,0)</f>
        <v>1</v>
      </c>
      <c r="D26" s="123"/>
      <c r="E26" s="36"/>
      <c r="F26" s="12"/>
      <c r="G26" s="131" t="str">
        <f>IF(' Accting USE Data Entry Form'!B27&gt;0,' Accting USE Data Entry Form'!B27,"")</f>
        <v>Receive Motors (Second Set)</v>
      </c>
      <c r="H26" s="131"/>
      <c r="I26" s="131"/>
      <c r="J26" s="131"/>
      <c r="K26" s="131"/>
      <c r="L26" s="131"/>
    </row>
    <row r="27" spans="1:12" ht="13.2" customHeight="1" x14ac:dyDescent="0.25">
      <c r="A27" s="91">
        <v>18</v>
      </c>
      <c r="C27" s="122">
        <f>IF(' Accting USE Data Entry Form'!D28&gt;0,' Accting USE Data Entry Form'!D28,0)</f>
        <v>0.9</v>
      </c>
      <c r="D27" s="37"/>
      <c r="E27" s="36"/>
      <c r="G27" s="131" t="str">
        <f>IF(' Accting USE Data Entry Form'!B28&gt;0,' Accting USE Data Entry Form'!B28,"")</f>
        <v>Complete Installation of Compressors, Motors, Coolers, &amp; Bulk Oil Separators (First Set)</v>
      </c>
      <c r="H27" s="131"/>
      <c r="I27" s="131"/>
      <c r="J27" s="131"/>
      <c r="K27" s="131"/>
      <c r="L27" s="131"/>
    </row>
    <row r="28" spans="1:12" ht="13.2" customHeight="1" x14ac:dyDescent="0.25">
      <c r="A28" s="91">
        <v>19</v>
      </c>
      <c r="C28" s="122">
        <f>IF(' Accting USE Data Entry Form'!D29&gt;0,' Accting USE Data Entry Form'!D29,0)</f>
        <v>0.5</v>
      </c>
      <c r="D28" s="123"/>
      <c r="E28" s="36"/>
      <c r="F28" s="12"/>
      <c r="G28" s="131" t="str">
        <f>IF(' Accting USE Data Entry Form'!B29&gt;0,' Accting USE Data Entry Form'!B29,"")</f>
        <v>Complete Installation of Compressors, Motors, Coolers, &amp; Bulk Oil Separators (Second Set)</v>
      </c>
      <c r="H28" s="131"/>
      <c r="I28" s="131"/>
      <c r="J28" s="131"/>
      <c r="K28" s="131"/>
      <c r="L28" s="131"/>
    </row>
    <row r="29" spans="1:12" ht="13.2" customHeight="1" x14ac:dyDescent="0.25">
      <c r="A29" s="91">
        <v>20</v>
      </c>
      <c r="C29" s="121">
        <f>IF(' Accting USE Data Entry Form'!D30&gt;0,' Accting USE Data Entry Form'!D30,0)</f>
        <v>0.9</v>
      </c>
      <c r="D29" s="124"/>
      <c r="E29" s="125"/>
      <c r="F29" s="126"/>
      <c r="G29" s="133" t="str">
        <f>IF(' Accting USE Data Entry Form'!B30&gt;0,' Accting USE Data Entry Form'!B30,"")</f>
        <v>Complete Installation of Electrical Panels, Instruments, &amp; Devices (First Set)</v>
      </c>
      <c r="H29" s="133"/>
      <c r="I29" s="133"/>
      <c r="J29" s="133"/>
      <c r="K29" s="133"/>
      <c r="L29" s="133"/>
    </row>
    <row r="30" spans="1:12" ht="13.2" customHeight="1" x14ac:dyDescent="0.25">
      <c r="A30" s="91">
        <v>21</v>
      </c>
      <c r="C30" s="68">
        <f>IF(' Accting USE Data Entry Form'!D31&gt;0,' Accting USE Data Entry Form'!D31,0)</f>
        <v>0</v>
      </c>
      <c r="D30" s="37"/>
      <c r="E30" s="36"/>
      <c r="G30" s="131" t="str">
        <f>IF(' Accting USE Data Entry Form'!B31&gt;0,' Accting USE Data Entry Form'!B31,"")</f>
        <v>Complete Installation of Electrical Panels, Instruments, &amp; Devices (Second Set)</v>
      </c>
      <c r="H30" s="132"/>
      <c r="I30" s="132"/>
      <c r="J30" s="132"/>
      <c r="K30" s="132"/>
      <c r="L30" s="132"/>
    </row>
    <row r="31" spans="1:12" ht="13.2" customHeight="1" x14ac:dyDescent="0.25">
      <c r="A31" s="91">
        <v>22</v>
      </c>
      <c r="C31" s="121">
        <f>IF(' Accting USE Data Entry Form'!D32&gt;0,' Accting USE Data Entry Form'!D32,0)</f>
        <v>0.85</v>
      </c>
      <c r="D31" s="124"/>
      <c r="E31" s="125"/>
      <c r="F31" s="126"/>
      <c r="G31" s="133" t="str">
        <f>IF(' Accting USE Data Entry Form'!B32&gt;0,' Accting USE Data Entry Form'!B32,"")</f>
        <v>Complete skid system pressure, leak test, and instrumentation and controls check at PHPK (First Set) *</v>
      </c>
      <c r="H31" s="133"/>
      <c r="I31" s="133"/>
      <c r="J31" s="133"/>
      <c r="K31" s="133"/>
      <c r="L31" s="133"/>
    </row>
    <row r="32" spans="1:12" ht="13.2" customHeight="1" x14ac:dyDescent="0.25">
      <c r="A32" s="91">
        <v>23</v>
      </c>
      <c r="C32" s="122">
        <f>IF(' Accting USE Data Entry Form'!D33&gt;0,' Accting USE Data Entry Form'!D33,0)</f>
        <v>0</v>
      </c>
      <c r="D32" s="123"/>
      <c r="E32" s="36"/>
      <c r="F32" s="12"/>
      <c r="G32" s="131" t="str">
        <f>IF(' Accting USE Data Entry Form'!B33&gt;0,' Accting USE Data Entry Form'!B33,"")</f>
        <v>Complete skid system pressure, leak test, and instrumentation and controls check at PHPK (Second Set) *</v>
      </c>
      <c r="H32" s="131"/>
      <c r="I32" s="131"/>
      <c r="J32" s="131"/>
      <c r="K32" s="131"/>
      <c r="L32" s="131"/>
    </row>
    <row r="33" spans="1:12" ht="13.2" customHeight="1" x14ac:dyDescent="0.25">
      <c r="A33" s="91">
        <v>24</v>
      </c>
      <c r="C33" s="121">
        <f>IF(' Accting USE Data Entry Form'!D34&gt;0,' Accting USE Data Entry Form'!D34,0)</f>
        <v>0.9</v>
      </c>
      <c r="D33" s="124"/>
      <c r="E33" s="125"/>
      <c r="F33" s="126"/>
      <c r="G33" s="133" t="str">
        <f>IF(' Accting USE Data Entry Form'!B34&gt;0,' Accting USE Data Entry Form'!B34,"")</f>
        <v>Mod 004: Reference Line 20 - Additional Funding for Line 20</v>
      </c>
      <c r="H33" s="133"/>
      <c r="I33" s="133"/>
      <c r="J33" s="133"/>
      <c r="K33" s="133"/>
      <c r="L33" s="133"/>
    </row>
    <row r="34" spans="1:12" ht="13.2" customHeight="1" x14ac:dyDescent="0.25">
      <c r="A34" s="91">
        <v>25</v>
      </c>
      <c r="C34" s="68">
        <f>IF(' Accting USE Data Entry Form'!D35&gt;0,' Accting USE Data Entry Form'!D35,0)</f>
        <v>0</v>
      </c>
      <c r="D34" s="37"/>
      <c r="E34" s="36"/>
      <c r="G34" s="131" t="str">
        <f>IF(' Accting USE Data Entry Form'!B35&gt;0,' Accting USE Data Entry Form'!B35,"")</f>
        <v xml:space="preserve">Mod 005: Delivery of Spares Parts </v>
      </c>
      <c r="H34" s="132"/>
      <c r="I34" s="132"/>
      <c r="J34" s="132"/>
      <c r="K34" s="132"/>
      <c r="L34" s="132"/>
    </row>
    <row r="35" spans="1:12" ht="13.2" customHeight="1" x14ac:dyDescent="0.25">
      <c r="A35" s="91">
        <v>26</v>
      </c>
      <c r="C35" s="68">
        <f>IF(' Accting USE Data Entry Form'!D36&gt;0,' Accting USE Data Entry Form'!D36,0)</f>
        <v>0</v>
      </c>
      <c r="D35" s="37"/>
      <c r="E35" s="36"/>
      <c r="G35" s="131" t="str">
        <f>IF(' Accting USE Data Entry Form'!B36&gt;0,' Accting USE Data Entry Form'!B36,"")</f>
        <v>Mod 005: User Readiness Review</v>
      </c>
      <c r="H35" s="132"/>
      <c r="I35" s="132"/>
      <c r="J35" s="132"/>
      <c r="K35" s="132"/>
      <c r="L35" s="132"/>
    </row>
    <row r="36" spans="1:12" ht="13.2" customHeight="1" x14ac:dyDescent="0.25">
      <c r="A36" s="91">
        <v>27</v>
      </c>
      <c r="C36" s="68">
        <f>IF(' Accting USE Data Entry Form'!D37&gt;0,' Accting USE Data Entry Form'!D37,0)</f>
        <v>0</v>
      </c>
      <c r="D36" s="37"/>
      <c r="E36" s="36"/>
      <c r="G36" s="131" t="str">
        <f>IF(' Accting USE Data Entry Form'!B37&gt;0,' Accting USE Data Entry Form'!B37,"")</f>
        <v>Mod 005: CP1 Compressor Set Commissioning</v>
      </c>
      <c r="H36" s="132"/>
      <c r="I36" s="132"/>
      <c r="J36" s="132"/>
      <c r="K36" s="132"/>
      <c r="L36" s="132"/>
    </row>
    <row r="37" spans="1:12" ht="13.2" customHeight="1" x14ac:dyDescent="0.25">
      <c r="A37" s="91">
        <v>28</v>
      </c>
      <c r="C37" s="68">
        <f>IF(' Accting USE Data Entry Form'!D38&gt;0,' Accting USE Data Entry Form'!D38,0)</f>
        <v>0</v>
      </c>
      <c r="D37" s="37"/>
      <c r="E37" s="36"/>
      <c r="G37" s="131" t="str">
        <f>IF(' Accting USE Data Entry Form'!B38&gt;0,' Accting USE Data Entry Form'!B38,"")</f>
        <v xml:space="preserve">Mod 005: CP1 Set System Acceptance </v>
      </c>
      <c r="H37" s="132"/>
      <c r="I37" s="132"/>
      <c r="J37" s="132"/>
      <c r="K37" s="132"/>
      <c r="L37" s="132"/>
    </row>
    <row r="38" spans="1:12" ht="13.2" customHeight="1" x14ac:dyDescent="0.25">
      <c r="A38" s="91">
        <v>29</v>
      </c>
      <c r="C38" s="68">
        <f>IF(' Accting USE Data Entry Form'!D39&gt;0,' Accting USE Data Entry Form'!D39,0)</f>
        <v>0</v>
      </c>
      <c r="D38" s="37"/>
      <c r="E38" s="36"/>
      <c r="G38" s="131" t="str">
        <f>IF(' Accting USE Data Entry Form'!B39&gt;0,' Accting USE Data Entry Form'!B39,"")</f>
        <v>Mod 005: CP2 Compressor Set Commissioning</v>
      </c>
      <c r="H38" s="132"/>
      <c r="I38" s="132"/>
      <c r="J38" s="132"/>
      <c r="K38" s="132"/>
      <c r="L38" s="132"/>
    </row>
    <row r="39" spans="1:12" ht="13.2" customHeight="1" x14ac:dyDescent="0.25">
      <c r="A39" s="91">
        <v>30</v>
      </c>
      <c r="C39" s="68">
        <f>IF(' Accting USE Data Entry Form'!D40&gt;0,' Accting USE Data Entry Form'!D40,0)</f>
        <v>0</v>
      </c>
      <c r="D39" s="37"/>
      <c r="E39" s="36"/>
      <c r="G39" s="131" t="str">
        <f>IF(' Accting USE Data Entry Form'!B40&gt;0,' Accting USE Data Entry Form'!B40,"")</f>
        <v xml:space="preserve">Mod 005: CP2 Set System Acceptance </v>
      </c>
      <c r="H39" s="132"/>
      <c r="I39" s="132"/>
      <c r="J39" s="132"/>
      <c r="K39" s="132"/>
      <c r="L39" s="132"/>
    </row>
    <row r="40" spans="1:12" ht="13.2" customHeight="1" x14ac:dyDescent="0.25">
      <c r="A40" s="91">
        <v>31</v>
      </c>
      <c r="C40" s="68">
        <f>IF(' Accting USE Data Entry Form'!D41&gt;0,' Accting USE Data Entry Form'!D41,0)</f>
        <v>1</v>
      </c>
      <c r="D40" s="37"/>
      <c r="E40" s="36"/>
      <c r="G40" s="131" t="str">
        <f>IF(' Accting USE Data Entry Form'!B41&gt;0,' Accting USE Data Entry Form'!B41,"")</f>
        <v xml:space="preserve">Mod 005: Expansion Joints as per ARA 15-5071-004   </v>
      </c>
      <c r="H40" s="132"/>
      <c r="I40" s="132"/>
      <c r="J40" s="132"/>
      <c r="K40" s="132"/>
      <c r="L40" s="132"/>
    </row>
    <row r="41" spans="1:12" ht="13.2" customHeight="1" x14ac:dyDescent="0.25">
      <c r="A41" s="91">
        <v>32</v>
      </c>
      <c r="C41" s="68">
        <f>IF(' Accting USE Data Entry Form'!D42&gt;0,' Accting USE Data Entry Form'!D42,0)</f>
        <v>1</v>
      </c>
      <c r="D41" s="37"/>
      <c r="E41" s="36"/>
      <c r="G41" s="131" t="str">
        <f>IF(' Accting USE Data Entry Form'!B42&gt;0,' Accting USE Data Entry Form'!B42,"")</f>
        <v>Mod 005: UL Certification Assessment</v>
      </c>
      <c r="H41" s="132"/>
      <c r="I41" s="132"/>
      <c r="J41" s="132"/>
      <c r="K41" s="132"/>
      <c r="L41" s="132"/>
    </row>
    <row r="42" spans="1:12" ht="13.2" customHeight="1" x14ac:dyDescent="0.25">
      <c r="A42" s="91">
        <v>33</v>
      </c>
      <c r="C42" s="68">
        <f>IF(' Accting USE Data Entry Form'!D43&gt;0,' Accting USE Data Entry Form'!D43,0)</f>
        <v>1</v>
      </c>
      <c r="D42" s="37"/>
      <c r="E42" s="36"/>
      <c r="G42" s="131" t="str">
        <f>IF(' Accting USE Data Entry Form'!B43&gt;0,' Accting USE Data Entry Form'!B43,"")</f>
        <v>Mod 006: Contract Scope Increase - Changes due to UL and siesmic analysis</v>
      </c>
      <c r="H42" s="132"/>
      <c r="I42" s="132"/>
      <c r="J42" s="132"/>
      <c r="K42" s="132"/>
      <c r="L42" s="132"/>
    </row>
    <row r="43" spans="1:12" ht="13.2" customHeight="1" x14ac:dyDescent="0.25">
      <c r="A43" s="91">
        <v>34</v>
      </c>
      <c r="C43" s="68">
        <f>IF(' Accting USE Data Entry Form'!D44&gt;0,' Accting USE Data Entry Form'!D44,0)</f>
        <v>1</v>
      </c>
      <c r="D43" s="37"/>
      <c r="E43" s="36"/>
      <c r="G43" s="131" t="str">
        <f>IF(' Accting USE Data Entry Form'!B44&gt;0,' Accting USE Data Entry Form'!B44,"")</f>
        <v>Mod 007: Initial Anchor Hole Survey</v>
      </c>
      <c r="H43" s="132"/>
      <c r="I43" s="132"/>
      <c r="J43" s="132"/>
      <c r="K43" s="132"/>
      <c r="L43" s="132"/>
    </row>
    <row r="44" spans="1:12" ht="13.2" customHeight="1" x14ac:dyDescent="0.25">
      <c r="A44" s="91">
        <v>35</v>
      </c>
      <c r="C44" s="121">
        <f>IF(' Accting USE Data Entry Form'!D45&gt;0,' Accting USE Data Entry Form'!D45,0)</f>
        <v>1</v>
      </c>
      <c r="D44" s="124"/>
      <c r="E44" s="125"/>
      <c r="F44" s="126"/>
      <c r="G44" s="133" t="str">
        <f>IF(' Accting USE Data Entry Form'!B45&gt;0,' Accting USE Data Entry Form'!B45,"")</f>
        <v>Mod 008: Lifting Fixture Purchase and Shipment</v>
      </c>
      <c r="H44" s="133"/>
      <c r="I44" s="133"/>
      <c r="J44" s="133"/>
      <c r="K44" s="133"/>
      <c r="L44" s="133"/>
    </row>
    <row r="45" spans="1:12" ht="13.2" customHeight="1" x14ac:dyDescent="0.25">
      <c r="A45" s="91"/>
      <c r="C45" s="68"/>
      <c r="D45" s="37"/>
      <c r="E45" s="36"/>
      <c r="G45" s="131" t="str">
        <f>IF(' Accting USE Data Entry Form'!B46&gt;0,' Accting USE Data Entry Form'!B46,"")</f>
        <v/>
      </c>
      <c r="H45" s="132"/>
      <c r="I45" s="132"/>
      <c r="J45" s="132"/>
      <c r="K45" s="132"/>
      <c r="L45" s="132"/>
    </row>
    <row r="46" spans="1:12" ht="13.2" customHeight="1" x14ac:dyDescent="0.25">
      <c r="A46" s="91"/>
      <c r="C46" s="68"/>
      <c r="D46" s="37"/>
      <c r="E46" s="36"/>
      <c r="G46" s="131" t="str">
        <f>IF(' Accting USE Data Entry Form'!B47&gt;0,' Accting USE Data Entry Form'!B47,"")</f>
        <v/>
      </c>
      <c r="H46" s="132"/>
      <c r="I46" s="132"/>
      <c r="J46" s="132"/>
      <c r="K46" s="132"/>
      <c r="L46" s="132"/>
    </row>
    <row r="47" spans="1:12" ht="20.25" customHeight="1" x14ac:dyDescent="0.25">
      <c r="A47" s="92" t="s">
        <v>30</v>
      </c>
      <c r="B47" s="10"/>
      <c r="C47" s="7"/>
      <c r="D47" s="7"/>
      <c r="E47" s="8"/>
      <c r="F47" s="7"/>
      <c r="G47" s="7"/>
      <c r="H47" s="109" t="s">
        <v>90</v>
      </c>
      <c r="I47" s="6"/>
      <c r="J47" s="23"/>
      <c r="K47" s="6"/>
      <c r="L47" s="110">
        <v>42825</v>
      </c>
    </row>
    <row r="48" spans="1:12" ht="23.25" customHeight="1" x14ac:dyDescent="0.25">
      <c r="A48" s="10"/>
      <c r="B48" s="10"/>
      <c r="C48" s="10"/>
      <c r="D48" s="10"/>
      <c r="E48" s="93"/>
      <c r="F48" s="129" t="s">
        <v>31</v>
      </c>
      <c r="G48" s="130"/>
      <c r="H48" s="130"/>
      <c r="I48" s="130"/>
      <c r="J48" s="130"/>
      <c r="K48" s="94"/>
      <c r="L48" s="94" t="s">
        <v>3</v>
      </c>
    </row>
    <row r="49" spans="1:12" x14ac:dyDescent="0.25">
      <c r="A49" s="92" t="s">
        <v>29</v>
      </c>
      <c r="B49" s="10"/>
      <c r="C49" s="10"/>
      <c r="D49" s="10"/>
      <c r="E49" s="93"/>
      <c r="F49" s="7"/>
      <c r="G49" s="7"/>
      <c r="H49" s="109" t="s">
        <v>91</v>
      </c>
      <c r="I49" s="6"/>
      <c r="J49" s="23"/>
      <c r="K49" s="6"/>
      <c r="L49" s="111">
        <v>42825</v>
      </c>
    </row>
    <row r="50" spans="1:12" ht="23.25" customHeight="1" x14ac:dyDescent="0.25">
      <c r="A50" s="10"/>
      <c r="B50" s="10"/>
      <c r="C50" s="10"/>
      <c r="D50" s="10"/>
      <c r="E50" s="93"/>
      <c r="F50" s="7"/>
      <c r="G50" s="7"/>
      <c r="H50" s="7"/>
      <c r="I50" s="7"/>
      <c r="J50" s="9" t="s">
        <v>32</v>
      </c>
      <c r="K50" s="94"/>
      <c r="L50" s="94" t="s">
        <v>3</v>
      </c>
    </row>
    <row r="51" spans="1:12" ht="15.75" customHeight="1" x14ac:dyDescent="0.25">
      <c r="A51" s="92"/>
      <c r="B51" s="10"/>
      <c r="C51" s="10"/>
      <c r="D51" s="10"/>
      <c r="E51" s="93"/>
      <c r="F51" s="7"/>
      <c r="G51" s="7"/>
      <c r="H51" s="7"/>
      <c r="I51" s="7"/>
      <c r="J51" s="9"/>
      <c r="K51" s="94"/>
      <c r="L51" s="94"/>
    </row>
    <row r="52" spans="1:12" ht="23.25" customHeight="1" x14ac:dyDescent="0.25">
      <c r="A52" s="10"/>
      <c r="B52" s="10"/>
      <c r="C52" s="10"/>
      <c r="D52" s="10"/>
      <c r="E52" s="93"/>
      <c r="F52" s="7"/>
      <c r="G52" s="7"/>
      <c r="H52" s="7"/>
      <c r="I52" s="7"/>
      <c r="J52" s="9"/>
      <c r="K52" s="94"/>
      <c r="L52" s="10"/>
    </row>
    <row r="53" spans="1:12" ht="15.75" customHeight="1" x14ac:dyDescent="0.25">
      <c r="A53" s="95" t="s">
        <v>25</v>
      </c>
      <c r="B53" s="95"/>
      <c r="C53" s="95"/>
      <c r="D53" s="95"/>
      <c r="E53" s="96"/>
      <c r="F53" s="97"/>
      <c r="G53" s="97"/>
      <c r="H53" s="97"/>
      <c r="I53" s="97"/>
      <c r="J53" s="98"/>
      <c r="K53" s="99"/>
      <c r="L53" s="95"/>
    </row>
    <row r="54" spans="1:12" ht="27.75" customHeight="1" x14ac:dyDescent="0.25">
      <c r="A54" s="100"/>
      <c r="B54" s="100"/>
      <c r="C54" s="100"/>
      <c r="D54" s="100"/>
      <c r="E54" s="101"/>
      <c r="F54" s="102"/>
      <c r="G54" s="102"/>
      <c r="H54" s="102"/>
      <c r="I54" s="102"/>
      <c r="J54" s="103"/>
      <c r="K54" s="104"/>
      <c r="L54" s="100"/>
    </row>
    <row r="55" spans="1:12" x14ac:dyDescent="0.25">
      <c r="A55" s="105" t="s">
        <v>23</v>
      </c>
      <c r="B55" s="100"/>
      <c r="C55" s="100"/>
      <c r="D55" s="100"/>
      <c r="E55" s="101"/>
      <c r="F55" s="102"/>
      <c r="G55" s="102"/>
      <c r="H55" s="102"/>
      <c r="I55" s="26"/>
      <c r="J55" s="27"/>
      <c r="K55" s="26"/>
      <c r="L55" s="26"/>
    </row>
    <row r="56" spans="1:12" ht="23.25" customHeight="1" x14ac:dyDescent="0.25">
      <c r="A56" s="100"/>
      <c r="B56" s="100"/>
      <c r="C56" s="100"/>
      <c r="D56" s="100"/>
      <c r="E56" s="101"/>
      <c r="F56" s="102"/>
      <c r="G56" s="102"/>
      <c r="H56" s="102"/>
      <c r="I56" s="102"/>
      <c r="J56" s="103"/>
      <c r="K56" s="104" t="s">
        <v>3</v>
      </c>
      <c r="L56" s="100"/>
    </row>
    <row r="57" spans="1:12" x14ac:dyDescent="0.25">
      <c r="A57" s="105" t="s">
        <v>22</v>
      </c>
      <c r="B57" s="100"/>
      <c r="C57" s="100"/>
      <c r="D57" s="100"/>
      <c r="E57" s="101"/>
      <c r="F57" s="102"/>
      <c r="G57" s="26"/>
      <c r="H57" s="26"/>
      <c r="I57" s="26"/>
      <c r="J57" s="27"/>
      <c r="K57" s="26"/>
      <c r="L57" s="26"/>
    </row>
    <row r="58" spans="1:12" ht="16.5" customHeight="1" x14ac:dyDescent="0.25">
      <c r="A58" s="100"/>
      <c r="B58" s="100"/>
      <c r="C58" s="100"/>
      <c r="D58" s="100"/>
      <c r="E58" s="101"/>
      <c r="F58" s="100"/>
      <c r="G58" s="100"/>
      <c r="H58" s="100"/>
      <c r="I58" s="100"/>
      <c r="J58" s="104"/>
      <c r="K58" s="104" t="s">
        <v>3</v>
      </c>
      <c r="L58" s="100"/>
    </row>
    <row r="59" spans="1:12" x14ac:dyDescent="0.25">
      <c r="A59" s="100"/>
      <c r="B59" s="100"/>
      <c r="C59" s="100"/>
      <c r="D59" s="100"/>
      <c r="E59" s="101"/>
      <c r="F59" s="100"/>
      <c r="G59" s="100"/>
      <c r="H59" s="100"/>
      <c r="I59" s="100"/>
      <c r="J59" s="100"/>
      <c r="K59" s="100"/>
      <c r="L59" s="100"/>
    </row>
  </sheetData>
  <sheetProtection selectLockedCells="1"/>
  <mergeCells count="42">
    <mergeCell ref="G38:L38"/>
    <mergeCell ref="G42:L42"/>
    <mergeCell ref="G43:L43"/>
    <mergeCell ref="G44:L44"/>
    <mergeCell ref="G45:L45"/>
    <mergeCell ref="G46:L46"/>
    <mergeCell ref="G26:L26"/>
    <mergeCell ref="G27:L27"/>
    <mergeCell ref="G28:L28"/>
    <mergeCell ref="G29:L29"/>
    <mergeCell ref="G30:L30"/>
    <mergeCell ref="G31:L31"/>
    <mergeCell ref="G32:L32"/>
    <mergeCell ref="G33:L33"/>
    <mergeCell ref="G34:L34"/>
    <mergeCell ref="G35:L35"/>
    <mergeCell ref="G36:L36"/>
    <mergeCell ref="G37:L37"/>
    <mergeCell ref="G39:L39"/>
    <mergeCell ref="G40:L40"/>
    <mergeCell ref="G41:L41"/>
    <mergeCell ref="G21:L21"/>
    <mergeCell ref="G22:L22"/>
    <mergeCell ref="G23:L23"/>
    <mergeCell ref="G24:L24"/>
    <mergeCell ref="G25:L25"/>
    <mergeCell ref="A4:J4"/>
    <mergeCell ref="A1:L1"/>
    <mergeCell ref="A2:L2"/>
    <mergeCell ref="A3:L3"/>
    <mergeCell ref="F48:J48"/>
    <mergeCell ref="G10:L10"/>
    <mergeCell ref="G11:L11"/>
    <mergeCell ref="G12:L12"/>
    <mergeCell ref="G13:L13"/>
    <mergeCell ref="G14:L14"/>
    <mergeCell ref="G15:L15"/>
    <mergeCell ref="G16:L16"/>
    <mergeCell ref="G17:L17"/>
    <mergeCell ref="G18:L18"/>
    <mergeCell ref="G19:L19"/>
    <mergeCell ref="G20:L20"/>
  </mergeCells>
  <phoneticPr fontId="8" type="noConversion"/>
  <conditionalFormatting sqref="E10:E46">
    <cfRule type="expression" dxfId="7" priority="4">
      <formula>$L$5="no"</formula>
    </cfRule>
  </conditionalFormatting>
  <conditionalFormatting sqref="C10">
    <cfRule type="expression" dxfId="6" priority="2">
      <formula>$L$5="yes"</formula>
    </cfRule>
  </conditionalFormatting>
  <conditionalFormatting sqref="C11:C46">
    <cfRule type="expression" dxfId="5" priority="1">
      <formula>$L$5="yes"</formula>
    </cfRule>
  </conditionalFormatting>
  <dataValidations count="1">
    <dataValidation allowBlank="1" sqref="K7 C10:C46"/>
  </dataValidations>
  <printOptions horizontalCentered="1"/>
  <pageMargins left="0.5" right="0.5" top="0.5" bottom="0.5" header="0.5" footer="0.5"/>
  <pageSetup scale="91" orientation="portrait" r:id="rId1"/>
  <headerFooter alignWithMargins="0">
    <oddFooter>&amp;L&amp;8&amp;Z&amp;F</oddFooter>
  </headerFooter>
  <ignoredErrors>
    <ignoredError sqref="C9 H7 C7 C5 C10:C30 G10:L3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39"/>
      <c r="B1" s="139"/>
      <c r="C1" s="139"/>
      <c r="D1" s="139"/>
      <c r="E1" s="139"/>
      <c r="F1" s="139"/>
      <c r="G1" s="139"/>
      <c r="H1" s="139"/>
    </row>
    <row r="2" spans="1:11" ht="15.6" x14ac:dyDescent="0.3">
      <c r="A2" s="140" t="s">
        <v>4</v>
      </c>
      <c r="B2" s="140"/>
      <c r="C2" s="140"/>
      <c r="D2" s="140"/>
      <c r="E2" s="140"/>
      <c r="F2" s="140"/>
      <c r="G2" s="140"/>
      <c r="H2" s="140"/>
      <c r="I2" s="140"/>
      <c r="J2" s="140"/>
    </row>
    <row r="3" spans="1:11" ht="15.6" x14ac:dyDescent="0.3">
      <c r="A3" s="140" t="s">
        <v>34</v>
      </c>
      <c r="B3" s="140"/>
      <c r="C3" s="140"/>
      <c r="D3" s="140"/>
      <c r="E3" s="140"/>
      <c r="F3" s="140"/>
      <c r="G3" s="140"/>
      <c r="H3" s="140"/>
      <c r="I3" s="140"/>
      <c r="J3" s="140"/>
    </row>
    <row r="4" spans="1:11" ht="15.6" x14ac:dyDescent="0.3">
      <c r="A4" s="140" t="s">
        <v>44</v>
      </c>
      <c r="B4" s="140"/>
      <c r="C4" s="140"/>
      <c r="D4" s="140"/>
      <c r="E4" s="140"/>
      <c r="F4" s="140"/>
      <c r="G4" s="140"/>
      <c r="H4" s="140"/>
      <c r="I4" s="140"/>
      <c r="J4" s="140"/>
    </row>
    <row r="6" spans="1:11" ht="30.75" customHeight="1" x14ac:dyDescent="0.25">
      <c r="A6" s="134" t="s">
        <v>37</v>
      </c>
      <c r="B6" s="135"/>
      <c r="C6" s="135"/>
      <c r="D6" s="135"/>
      <c r="E6" s="135"/>
      <c r="F6" s="135"/>
      <c r="G6" s="135"/>
      <c r="H6" s="135"/>
      <c r="I6" s="135"/>
      <c r="J6" s="135"/>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34" t="s">
        <v>36</v>
      </c>
      <c r="B10" s="135"/>
      <c r="C10" s="135"/>
      <c r="D10" s="135"/>
      <c r="E10" s="135"/>
      <c r="F10" s="135"/>
      <c r="G10" s="135"/>
      <c r="H10" s="135"/>
      <c r="I10" s="135"/>
      <c r="J10" s="135"/>
    </row>
    <row r="11" spans="1:11" ht="65.25" customHeight="1" x14ac:dyDescent="0.25">
      <c r="B11" s="134" t="s">
        <v>46</v>
      </c>
      <c r="C11" s="135"/>
      <c r="D11" s="135"/>
      <c r="E11" s="135"/>
      <c r="F11" s="135"/>
      <c r="G11" s="135"/>
      <c r="H11" s="135"/>
      <c r="I11" s="135"/>
      <c r="J11" s="32"/>
      <c r="K11" s="32"/>
    </row>
    <row r="12" spans="1:11" ht="19.5" customHeight="1" x14ac:dyDescent="0.25">
      <c r="A12" s="11"/>
      <c r="B12" s="11"/>
      <c r="C12" s="11"/>
      <c r="D12" s="11"/>
      <c r="E12" s="11"/>
      <c r="F12" s="11"/>
      <c r="G12" s="11"/>
      <c r="H12" s="11"/>
    </row>
    <row r="13" spans="1:11" ht="43.5" customHeight="1" x14ac:dyDescent="0.25">
      <c r="A13" s="134" t="s">
        <v>43</v>
      </c>
      <c r="B13" s="134"/>
      <c r="C13" s="134"/>
      <c r="D13" s="134"/>
      <c r="E13" s="134"/>
      <c r="F13" s="134"/>
      <c r="G13" s="134"/>
      <c r="H13" s="134"/>
      <c r="I13" s="134"/>
      <c r="J13" s="134"/>
    </row>
    <row r="14" spans="1:11" ht="19.5" customHeight="1" x14ac:dyDescent="0.25">
      <c r="A14" s="11"/>
      <c r="B14" s="11"/>
      <c r="C14" s="11"/>
      <c r="D14" s="11"/>
      <c r="E14" s="11"/>
      <c r="F14" s="11"/>
      <c r="G14" s="11"/>
      <c r="H14" s="11"/>
    </row>
    <row r="15" spans="1:11" ht="54.75" customHeight="1" x14ac:dyDescent="0.25">
      <c r="A15" s="134" t="s">
        <v>38</v>
      </c>
      <c r="B15" s="137"/>
      <c r="C15" s="137"/>
      <c r="D15" s="137"/>
      <c r="E15" s="137"/>
      <c r="F15" s="137"/>
      <c r="G15" s="137"/>
      <c r="H15" s="137"/>
      <c r="I15" s="137"/>
      <c r="J15" s="137"/>
    </row>
    <row r="16" spans="1:11" ht="19.5" customHeight="1" x14ac:dyDescent="0.25"/>
    <row r="17" spans="1:10" ht="39" customHeight="1" x14ac:dyDescent="0.25">
      <c r="A17" s="136" t="s">
        <v>39</v>
      </c>
      <c r="B17" s="138"/>
      <c r="C17" s="138"/>
      <c r="D17" s="138"/>
      <c r="E17" s="138"/>
      <c r="F17" s="138"/>
      <c r="G17" s="138"/>
      <c r="H17" s="138"/>
      <c r="I17" s="138"/>
      <c r="J17" s="138"/>
    </row>
    <row r="18" spans="1:10" ht="19.5" customHeight="1" x14ac:dyDescent="0.25"/>
    <row r="19" spans="1:10" ht="56.25" customHeight="1" x14ac:dyDescent="0.25">
      <c r="A19" s="136" t="s">
        <v>40</v>
      </c>
      <c r="B19" s="138"/>
      <c r="C19" s="138"/>
      <c r="D19" s="138"/>
      <c r="E19" s="138"/>
      <c r="F19" s="138"/>
      <c r="G19" s="138"/>
      <c r="H19" s="138"/>
      <c r="I19" s="138"/>
      <c r="J19" s="138"/>
    </row>
    <row r="20" spans="1:10" ht="20.25" customHeight="1" x14ac:dyDescent="0.25"/>
    <row r="21" spans="1:10" ht="27.75" customHeight="1" x14ac:dyDescent="0.25">
      <c r="A21" s="136" t="s">
        <v>20</v>
      </c>
      <c r="B21" s="136"/>
      <c r="C21" s="136"/>
      <c r="D21" s="136"/>
      <c r="E21" s="136"/>
      <c r="F21" s="136"/>
      <c r="G21" s="136"/>
      <c r="H21" s="136"/>
      <c r="I21" s="136"/>
      <c r="J21" s="136"/>
    </row>
    <row r="22" spans="1:10" ht="19.5" customHeight="1" x14ac:dyDescent="0.25"/>
  </sheetData>
  <sheetProtection sheet="1" objects="1" scenarios="1"/>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5"/>
  <sheetViews>
    <sheetView showGridLines="0" zoomScale="90" zoomScaleNormal="90" workbookViewId="0">
      <pane xSplit="2" ySplit="10" topLeftCell="D35" activePane="bottomRight" state="frozen"/>
      <selection pane="topRight" activeCell="C1" sqref="C1"/>
      <selection pane="bottomLeft" activeCell="A11" sqref="A11"/>
      <selection pane="bottomRight" activeCell="D46" sqref="D46"/>
    </sheetView>
  </sheetViews>
  <sheetFormatPr defaultColWidth="29.5546875" defaultRowHeight="13.2" x14ac:dyDescent="0.25"/>
  <cols>
    <col min="1" max="1" width="9" style="42" customWidth="1"/>
    <col min="2" max="2" width="65.109375" style="112" customWidth="1"/>
    <col min="3" max="3" width="12.33203125" style="71"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 min="18" max="18" width="21.44140625" customWidth="1"/>
    <col min="19" max="19" width="11.6640625" customWidth="1"/>
  </cols>
  <sheetData>
    <row r="1" spans="1:17" ht="15.6" x14ac:dyDescent="0.3">
      <c r="A1" s="140" t="s">
        <v>4</v>
      </c>
      <c r="B1" s="141"/>
      <c r="C1" s="141"/>
      <c r="D1" s="141"/>
      <c r="E1" s="141"/>
      <c r="F1" s="141"/>
      <c r="G1" s="141"/>
      <c r="H1" s="141"/>
      <c r="I1" s="141"/>
      <c r="J1" s="141"/>
      <c r="K1" s="141"/>
      <c r="L1" s="141"/>
      <c r="M1" s="141"/>
      <c r="N1" s="141"/>
      <c r="O1" s="141"/>
      <c r="P1" s="141"/>
      <c r="Q1" s="141"/>
    </row>
    <row r="2" spans="1:17" ht="15.6" x14ac:dyDescent="0.3">
      <c r="A2" s="140" t="s">
        <v>9</v>
      </c>
      <c r="B2" s="141"/>
      <c r="C2" s="141"/>
      <c r="D2" s="141"/>
      <c r="E2" s="141"/>
      <c r="F2" s="141"/>
      <c r="G2" s="141"/>
      <c r="H2" s="141"/>
      <c r="I2" s="141"/>
      <c r="J2" s="141"/>
      <c r="K2" s="141"/>
      <c r="L2" s="141"/>
      <c r="M2" s="141"/>
      <c r="N2" s="141"/>
      <c r="O2" s="141"/>
      <c r="P2" s="141"/>
      <c r="Q2" s="141"/>
    </row>
    <row r="3" spans="1:17" ht="15.6" x14ac:dyDescent="0.3">
      <c r="A3" s="140" t="s">
        <v>19</v>
      </c>
      <c r="B3" s="141"/>
      <c r="C3" s="141"/>
      <c r="D3" s="141"/>
      <c r="E3" s="141"/>
      <c r="F3" s="141"/>
      <c r="G3" s="141"/>
      <c r="H3" s="141"/>
      <c r="I3" s="141"/>
      <c r="J3" s="141"/>
      <c r="K3" s="141"/>
      <c r="L3" s="141"/>
      <c r="M3" s="141"/>
      <c r="N3" s="141"/>
      <c r="O3" s="141"/>
      <c r="P3" s="141"/>
      <c r="Q3" s="141"/>
    </row>
    <row r="4" spans="1:17" ht="13.8" x14ac:dyDescent="0.25">
      <c r="D4" s="86"/>
    </row>
    <row r="5" spans="1:17" ht="26.4" x14ac:dyDescent="0.25">
      <c r="A5" s="38" t="s">
        <v>0</v>
      </c>
      <c r="C5" s="1"/>
      <c r="D5" s="146" t="s">
        <v>56</v>
      </c>
      <c r="E5" s="146"/>
      <c r="F5" s="146"/>
      <c r="G5" s="146"/>
      <c r="H5" s="146"/>
      <c r="I5" s="49"/>
      <c r="J5" s="8"/>
      <c r="K5" s="127"/>
      <c r="L5" s="2" t="s">
        <v>26</v>
      </c>
      <c r="O5" s="106">
        <v>42825</v>
      </c>
    </row>
    <row r="6" spans="1:17" ht="13.8" x14ac:dyDescent="0.25">
      <c r="A6" s="52"/>
      <c r="C6" s="1"/>
      <c r="D6" s="86"/>
      <c r="I6" s="44"/>
      <c r="L6" s="2"/>
      <c r="O6" s="144" t="s">
        <v>6</v>
      </c>
    </row>
    <row r="7" spans="1:17" ht="26.4" x14ac:dyDescent="0.25">
      <c r="A7" s="38" t="s">
        <v>2</v>
      </c>
      <c r="C7" s="1"/>
      <c r="D7" s="146" t="s">
        <v>57</v>
      </c>
      <c r="E7" s="146"/>
      <c r="F7" s="146"/>
      <c r="G7" s="146"/>
      <c r="H7" s="146"/>
      <c r="L7" s="2"/>
      <c r="M7" s="48" t="s">
        <v>16</v>
      </c>
      <c r="O7" s="145"/>
    </row>
    <row r="8" spans="1:17" x14ac:dyDescent="0.25">
      <c r="B8" s="44"/>
      <c r="C8" s="74"/>
      <c r="D8" s="8"/>
      <c r="E8" s="7"/>
      <c r="F8" s="7"/>
      <c r="G8" s="7"/>
      <c r="H8" s="8"/>
      <c r="L8" s="2"/>
      <c r="M8" s="39"/>
      <c r="O8" s="44"/>
    </row>
    <row r="9" spans="1:17" ht="13.8" x14ac:dyDescent="0.25">
      <c r="A9" s="76" t="s">
        <v>41</v>
      </c>
      <c r="B9" s="44"/>
      <c r="C9" s="74"/>
      <c r="D9" s="146" t="s">
        <v>55</v>
      </c>
      <c r="E9" s="146"/>
      <c r="F9" s="146"/>
      <c r="G9" s="146"/>
      <c r="H9" s="146"/>
      <c r="L9" s="5" t="s">
        <v>17</v>
      </c>
      <c r="M9" s="39"/>
      <c r="O9" s="45"/>
    </row>
    <row r="10" spans="1:17" s="1" customFormat="1" ht="52.8" x14ac:dyDescent="0.25">
      <c r="A10" s="50" t="s">
        <v>1</v>
      </c>
      <c r="B10" s="53" t="s">
        <v>48</v>
      </c>
      <c r="C10" s="107"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x14ac:dyDescent="0.25">
      <c r="A11" s="108">
        <v>1</v>
      </c>
      <c r="B11" s="117" t="s">
        <v>58</v>
      </c>
      <c r="C11" s="114">
        <v>42292</v>
      </c>
      <c r="D11" s="115">
        <v>1</v>
      </c>
      <c r="E11" s="25" t="s">
        <v>27</v>
      </c>
      <c r="F11" s="113">
        <v>140157</v>
      </c>
      <c r="G11" s="85"/>
      <c r="H11" s="79" t="s">
        <v>10</v>
      </c>
      <c r="I11" s="80">
        <f t="shared" ref="I11:I17" si="0">D11*F11</f>
        <v>140157</v>
      </c>
      <c r="J11" s="81"/>
      <c r="K11" s="82">
        <f t="shared" ref="K11:K16" si="1">+I11</f>
        <v>140157</v>
      </c>
      <c r="L11" s="83" t="s">
        <v>12</v>
      </c>
      <c r="M11" s="80">
        <f>K11-O11</f>
        <v>140157</v>
      </c>
      <c r="N11" s="65" t="s">
        <v>12</v>
      </c>
      <c r="O11" s="64">
        <f>SUMIF(Table3[Description],' Accting USE Data Entry Form'!$B11,Table3[Invoice Amount])</f>
        <v>0</v>
      </c>
      <c r="P11" s="65" t="s">
        <v>10</v>
      </c>
      <c r="Q11" s="66">
        <f t="shared" ref="Q11:Q15" si="2">+K11-M11-O11</f>
        <v>0</v>
      </c>
    </row>
    <row r="12" spans="1:17" ht="14.4" x14ac:dyDescent="0.25">
      <c r="A12" s="108">
        <v>2</v>
      </c>
      <c r="B12" s="118" t="s">
        <v>59</v>
      </c>
      <c r="C12" s="114">
        <v>42318</v>
      </c>
      <c r="D12" s="115">
        <v>1</v>
      </c>
      <c r="E12" s="25" t="s">
        <v>27</v>
      </c>
      <c r="F12" s="113">
        <v>611537.5</v>
      </c>
      <c r="G12" s="85"/>
      <c r="H12" s="79" t="s">
        <v>10</v>
      </c>
      <c r="I12" s="80">
        <f t="shared" si="0"/>
        <v>611537.5</v>
      </c>
      <c r="J12" s="81"/>
      <c r="K12" s="82">
        <f t="shared" si="1"/>
        <v>611537.5</v>
      </c>
      <c r="L12" s="83" t="s">
        <v>12</v>
      </c>
      <c r="M12" s="80">
        <f>K12-O12</f>
        <v>611537.5</v>
      </c>
      <c r="N12" s="65" t="s">
        <v>12</v>
      </c>
      <c r="O12" s="64">
        <f>SUMIF(Table3[Description],' Accting USE Data Entry Form'!$B12,Table3[Invoice Amount])</f>
        <v>0</v>
      </c>
      <c r="P12" s="65" t="s">
        <v>10</v>
      </c>
      <c r="Q12" s="66">
        <f t="shared" si="2"/>
        <v>0</v>
      </c>
    </row>
    <row r="13" spans="1:17" ht="14.4" x14ac:dyDescent="0.25">
      <c r="A13" s="108">
        <v>3</v>
      </c>
      <c r="B13" s="117" t="s">
        <v>60</v>
      </c>
      <c r="C13" s="114">
        <v>42353</v>
      </c>
      <c r="D13" s="115">
        <v>1</v>
      </c>
      <c r="E13" s="25" t="s">
        <v>27</v>
      </c>
      <c r="F13" s="113">
        <v>318496.13</v>
      </c>
      <c r="G13" s="85"/>
      <c r="H13" s="79" t="s">
        <v>10</v>
      </c>
      <c r="I13" s="80">
        <f t="shared" si="0"/>
        <v>318496.13</v>
      </c>
      <c r="J13" s="81"/>
      <c r="K13" s="82">
        <f t="shared" si="1"/>
        <v>318496.13</v>
      </c>
      <c r="L13" s="83" t="s">
        <v>12</v>
      </c>
      <c r="M13" s="80">
        <f>K13-O13</f>
        <v>318496.13</v>
      </c>
      <c r="N13" s="65" t="s">
        <v>12</v>
      </c>
      <c r="O13" s="64">
        <f>SUMIF(Table3[Description],' Accting USE Data Entry Form'!$B13,Table3[Invoice Amount])</f>
        <v>0</v>
      </c>
      <c r="P13" s="65" t="s">
        <v>10</v>
      </c>
      <c r="Q13" s="66">
        <f t="shared" si="2"/>
        <v>0</v>
      </c>
    </row>
    <row r="14" spans="1:17" ht="14.4" x14ac:dyDescent="0.25">
      <c r="A14" s="108">
        <v>4</v>
      </c>
      <c r="B14" s="118" t="s">
        <v>61</v>
      </c>
      <c r="C14" s="114">
        <v>42394</v>
      </c>
      <c r="D14" s="115">
        <v>1</v>
      </c>
      <c r="E14" s="25" t="s">
        <v>27</v>
      </c>
      <c r="F14" s="113">
        <v>642114.37</v>
      </c>
      <c r="G14" s="85"/>
      <c r="H14" s="79" t="s">
        <v>10</v>
      </c>
      <c r="I14" s="80">
        <f t="shared" si="0"/>
        <v>642114.37</v>
      </c>
      <c r="J14" s="81"/>
      <c r="K14" s="82">
        <f t="shared" si="1"/>
        <v>642114.37</v>
      </c>
      <c r="L14" s="83" t="s">
        <v>12</v>
      </c>
      <c r="M14" s="80">
        <f>K14-O14</f>
        <v>642114.37</v>
      </c>
      <c r="N14" s="65" t="s">
        <v>12</v>
      </c>
      <c r="O14" s="64">
        <f>SUMIF(Table3[Description],' Accting USE Data Entry Form'!$B14,Table3[Invoice Amount])</f>
        <v>0</v>
      </c>
      <c r="P14" s="65" t="s">
        <v>10</v>
      </c>
      <c r="Q14" s="66">
        <f t="shared" si="2"/>
        <v>0</v>
      </c>
    </row>
    <row r="15" spans="1:17" ht="14.4" x14ac:dyDescent="0.25">
      <c r="A15" s="108">
        <v>5</v>
      </c>
      <c r="B15" s="119" t="s">
        <v>62</v>
      </c>
      <c r="C15" s="114">
        <v>42366</v>
      </c>
      <c r="D15" s="115">
        <v>1</v>
      </c>
      <c r="E15" s="25" t="s">
        <v>27</v>
      </c>
      <c r="F15" s="113">
        <v>550383.75</v>
      </c>
      <c r="G15" s="85"/>
      <c r="H15" s="79" t="s">
        <v>10</v>
      </c>
      <c r="I15" s="84">
        <f t="shared" si="0"/>
        <v>550383.75</v>
      </c>
      <c r="J15" s="81"/>
      <c r="K15" s="82">
        <f t="shared" si="1"/>
        <v>550383.75</v>
      </c>
      <c r="L15" s="83" t="s">
        <v>12</v>
      </c>
      <c r="M15" s="80">
        <f>K15-O15</f>
        <v>550383.75</v>
      </c>
      <c r="N15" s="65" t="s">
        <v>12</v>
      </c>
      <c r="O15" s="64">
        <f>SUMIF(Table3[Description],' Accting USE Data Entry Form'!$B15,Table3[Invoice Amount])</f>
        <v>0</v>
      </c>
      <c r="P15" s="65" t="s">
        <v>10</v>
      </c>
      <c r="Q15" s="66">
        <f t="shared" si="2"/>
        <v>0</v>
      </c>
    </row>
    <row r="16" spans="1:17" ht="14.4" x14ac:dyDescent="0.25">
      <c r="A16" s="108">
        <v>6</v>
      </c>
      <c r="B16" s="118" t="s">
        <v>63</v>
      </c>
      <c r="C16" s="114">
        <v>42366</v>
      </c>
      <c r="D16" s="115">
        <v>1</v>
      </c>
      <c r="E16" s="25" t="s">
        <v>27</v>
      </c>
      <c r="F16" s="113">
        <v>489230</v>
      </c>
      <c r="G16" s="85"/>
      <c r="H16" s="79" t="s">
        <v>10</v>
      </c>
      <c r="I16" s="84">
        <f t="shared" si="0"/>
        <v>489230</v>
      </c>
      <c r="J16" s="81"/>
      <c r="K16" s="82">
        <f t="shared" si="1"/>
        <v>489230</v>
      </c>
      <c r="L16" s="83" t="s">
        <v>12</v>
      </c>
      <c r="M16" s="80">
        <f t="shared" ref="M16:M17" si="3">K16-O16</f>
        <v>489230</v>
      </c>
      <c r="N16" s="65" t="s">
        <v>12</v>
      </c>
      <c r="O16" s="64">
        <f>SUMIF(Table3[Description],' Accting USE Data Entry Form'!$B16,Table3[Invoice Amount])</f>
        <v>0</v>
      </c>
      <c r="P16" s="65" t="s">
        <v>10</v>
      </c>
      <c r="Q16" s="66">
        <v>0</v>
      </c>
    </row>
    <row r="17" spans="1:19" ht="14.4" x14ac:dyDescent="0.25">
      <c r="A17" s="108">
        <v>7</v>
      </c>
      <c r="B17" s="117" t="s">
        <v>64</v>
      </c>
      <c r="C17" s="114">
        <v>42345</v>
      </c>
      <c r="D17" s="115">
        <v>1</v>
      </c>
      <c r="E17" s="25" t="s">
        <v>27</v>
      </c>
      <c r="F17" s="113">
        <v>622064</v>
      </c>
      <c r="G17" s="85"/>
      <c r="H17" s="79" t="s">
        <v>10</v>
      </c>
      <c r="I17" s="84">
        <f t="shared" si="0"/>
        <v>622064</v>
      </c>
      <c r="J17" s="81"/>
      <c r="K17" s="82">
        <f t="shared" ref="K17" si="4">+I17</f>
        <v>622064</v>
      </c>
      <c r="L17" s="83" t="s">
        <v>12</v>
      </c>
      <c r="M17" s="80">
        <f t="shared" si="3"/>
        <v>622064</v>
      </c>
      <c r="N17" s="65" t="s">
        <v>12</v>
      </c>
      <c r="O17" s="64">
        <f>SUMIF(Table3[Description],' Accting USE Data Entry Form'!$B17,Table3[Invoice Amount])</f>
        <v>0</v>
      </c>
      <c r="P17" s="65" t="s">
        <v>10</v>
      </c>
      <c r="Q17" s="66">
        <f t="shared" ref="Q17" si="5">+K17-M17-O17</f>
        <v>0</v>
      </c>
    </row>
    <row r="18" spans="1:19" ht="14.4" x14ac:dyDescent="0.25">
      <c r="A18" s="108">
        <v>8</v>
      </c>
      <c r="B18" s="118" t="s">
        <v>65</v>
      </c>
      <c r="C18" s="114">
        <v>42353</v>
      </c>
      <c r="D18" s="115">
        <v>1</v>
      </c>
      <c r="E18" s="62" t="s">
        <v>27</v>
      </c>
      <c r="F18" s="113">
        <v>622064</v>
      </c>
      <c r="G18" s="85"/>
      <c r="H18" s="79" t="s">
        <v>10</v>
      </c>
      <c r="I18" s="84">
        <f t="shared" ref="I18:I32" si="6">D18*F18</f>
        <v>622064</v>
      </c>
      <c r="J18" s="81"/>
      <c r="K18" s="82">
        <f t="shared" ref="K18:K20" si="7">+I18</f>
        <v>622064</v>
      </c>
      <c r="L18" s="83" t="s">
        <v>12</v>
      </c>
      <c r="M18" s="80">
        <f t="shared" ref="M18:M20" si="8">K18-O18</f>
        <v>622064</v>
      </c>
      <c r="N18" s="65" t="s">
        <v>12</v>
      </c>
      <c r="O18" s="64">
        <f>SUMIF(Table3[Description],' Accting USE Data Entry Form'!$B18,Table3[Invoice Amount])</f>
        <v>0</v>
      </c>
      <c r="P18" s="65" t="s">
        <v>10</v>
      </c>
      <c r="Q18" s="66">
        <f t="shared" ref="Q18:Q20" si="9">+K18-M18-O18</f>
        <v>0</v>
      </c>
    </row>
    <row r="19" spans="1:19" ht="14.4" x14ac:dyDescent="0.25">
      <c r="A19" s="108">
        <v>9</v>
      </c>
      <c r="B19" s="117" t="s">
        <v>66</v>
      </c>
      <c r="C19" s="114">
        <v>42358</v>
      </c>
      <c r="D19" s="115">
        <v>1</v>
      </c>
      <c r="E19" s="62" t="s">
        <v>27</v>
      </c>
      <c r="F19" s="113">
        <v>622064</v>
      </c>
      <c r="G19" s="85"/>
      <c r="H19" s="79" t="s">
        <v>10</v>
      </c>
      <c r="I19" s="84">
        <f t="shared" si="6"/>
        <v>622064</v>
      </c>
      <c r="J19" s="81"/>
      <c r="K19" s="82">
        <f t="shared" si="7"/>
        <v>622064</v>
      </c>
      <c r="L19" s="83"/>
      <c r="M19" s="80">
        <f t="shared" si="8"/>
        <v>622064</v>
      </c>
      <c r="N19" s="65"/>
      <c r="O19" s="64">
        <f>SUMIF(Table3[Description],' Accting USE Data Entry Form'!$B19,Table3[Invoice Amount])</f>
        <v>0</v>
      </c>
      <c r="P19" s="65" t="s">
        <v>10</v>
      </c>
      <c r="Q19" s="66">
        <f t="shared" si="9"/>
        <v>0</v>
      </c>
    </row>
    <row r="20" spans="1:19" ht="14.4" x14ac:dyDescent="0.25">
      <c r="A20" s="108">
        <v>10</v>
      </c>
      <c r="B20" s="118" t="s">
        <v>67</v>
      </c>
      <c r="C20" s="114">
        <v>42360</v>
      </c>
      <c r="D20" s="115">
        <v>1</v>
      </c>
      <c r="E20" s="62" t="s">
        <v>27</v>
      </c>
      <c r="F20" s="113">
        <v>622064</v>
      </c>
      <c r="G20" s="85"/>
      <c r="H20" s="79" t="s">
        <v>10</v>
      </c>
      <c r="I20" s="84">
        <f t="shared" si="6"/>
        <v>622064</v>
      </c>
      <c r="J20" s="81"/>
      <c r="K20" s="82">
        <f t="shared" si="7"/>
        <v>622064</v>
      </c>
      <c r="L20" s="83" t="s">
        <v>12</v>
      </c>
      <c r="M20" s="80">
        <f t="shared" si="8"/>
        <v>622064</v>
      </c>
      <c r="N20" s="65" t="s">
        <v>12</v>
      </c>
      <c r="O20" s="64">
        <f>SUMIF(Table3[Description],' Accting USE Data Entry Form'!$B20,Table3[Invoice Amount])</f>
        <v>0</v>
      </c>
      <c r="P20" s="65" t="s">
        <v>10</v>
      </c>
      <c r="Q20" s="66">
        <f t="shared" si="9"/>
        <v>0</v>
      </c>
    </row>
    <row r="21" spans="1:19" ht="14.4" x14ac:dyDescent="0.25">
      <c r="A21" s="108">
        <v>11</v>
      </c>
      <c r="B21" s="117" t="s">
        <v>68</v>
      </c>
      <c r="C21" s="114">
        <v>42485</v>
      </c>
      <c r="D21" s="115">
        <v>1</v>
      </c>
      <c r="E21" s="62" t="s">
        <v>27</v>
      </c>
      <c r="F21" s="113">
        <v>1237814.5</v>
      </c>
      <c r="G21" s="85"/>
      <c r="H21" s="79" t="s">
        <v>10</v>
      </c>
      <c r="I21" s="84">
        <f t="shared" si="6"/>
        <v>1237814.5</v>
      </c>
      <c r="J21" s="81"/>
      <c r="K21" s="82">
        <f t="shared" ref="K21:K32" si="10">+I21</f>
        <v>1237814.5</v>
      </c>
      <c r="L21" s="83" t="s">
        <v>12</v>
      </c>
      <c r="M21" s="80">
        <f t="shared" ref="M21:M32" si="11">K21-O21</f>
        <v>1237814.5</v>
      </c>
      <c r="N21" s="65" t="s">
        <v>12</v>
      </c>
      <c r="O21" s="64">
        <f>SUMIF(Table3[Description],' Accting USE Data Entry Form'!$B21,Table3[Invoice Amount])</f>
        <v>0</v>
      </c>
      <c r="P21" s="65" t="s">
        <v>10</v>
      </c>
      <c r="Q21" s="66">
        <f t="shared" ref="Q21:Q32" si="12">+K21-M21-O21</f>
        <v>0</v>
      </c>
    </row>
    <row r="22" spans="1:19" ht="14.4" x14ac:dyDescent="0.25">
      <c r="A22" s="108">
        <v>12</v>
      </c>
      <c r="B22" s="118" t="s">
        <v>69</v>
      </c>
      <c r="C22" s="114">
        <v>42578</v>
      </c>
      <c r="D22" s="116">
        <v>1</v>
      </c>
      <c r="E22" s="62" t="s">
        <v>27</v>
      </c>
      <c r="F22" s="113">
        <v>495143</v>
      </c>
      <c r="G22" s="85"/>
      <c r="H22" s="79" t="s">
        <v>10</v>
      </c>
      <c r="I22" s="84">
        <f t="shared" si="6"/>
        <v>495143</v>
      </c>
      <c r="J22" s="81"/>
      <c r="K22" s="82">
        <f t="shared" si="10"/>
        <v>495143</v>
      </c>
      <c r="L22" s="83" t="s">
        <v>12</v>
      </c>
      <c r="M22" s="80">
        <f t="shared" si="11"/>
        <v>495143</v>
      </c>
      <c r="N22" s="65" t="s">
        <v>12</v>
      </c>
      <c r="O22" s="64">
        <f>SUMIF(Table3[Description],' Accting USE Data Entry Form'!$B22,Table3[Invoice Amount])</f>
        <v>0</v>
      </c>
      <c r="P22" s="65" t="s">
        <v>10</v>
      </c>
      <c r="Q22" s="66">
        <f t="shared" si="12"/>
        <v>0</v>
      </c>
    </row>
    <row r="23" spans="1:19" ht="14.4" x14ac:dyDescent="0.25">
      <c r="A23" s="108">
        <v>13</v>
      </c>
      <c r="B23" s="117" t="s">
        <v>70</v>
      </c>
      <c r="C23" s="114">
        <v>42606</v>
      </c>
      <c r="D23" s="116">
        <v>1</v>
      </c>
      <c r="E23" s="62" t="s">
        <v>27</v>
      </c>
      <c r="F23" s="113">
        <v>501392.65</v>
      </c>
      <c r="G23" s="85"/>
      <c r="H23" s="79" t="s">
        <v>10</v>
      </c>
      <c r="I23" s="84">
        <f t="shared" si="6"/>
        <v>501392.65</v>
      </c>
      <c r="J23" s="81"/>
      <c r="K23" s="82">
        <f t="shared" si="10"/>
        <v>501392.65</v>
      </c>
      <c r="L23" s="83" t="s">
        <v>12</v>
      </c>
      <c r="M23" s="80">
        <f t="shared" si="11"/>
        <v>501392.65</v>
      </c>
      <c r="N23" s="65" t="s">
        <v>12</v>
      </c>
      <c r="O23" s="64">
        <f>SUMIF(Table3[Description],' Accting USE Data Entry Form'!$B23,Table3[Invoice Amount])</f>
        <v>0</v>
      </c>
      <c r="P23" s="65" t="s">
        <v>10</v>
      </c>
      <c r="Q23" s="66">
        <f t="shared" si="12"/>
        <v>0</v>
      </c>
    </row>
    <row r="24" spans="1:19" ht="14.4" x14ac:dyDescent="0.25">
      <c r="A24" s="108">
        <v>14</v>
      </c>
      <c r="B24" s="118" t="s">
        <v>71</v>
      </c>
      <c r="C24" s="114">
        <v>42566</v>
      </c>
      <c r="D24" s="116">
        <v>1</v>
      </c>
      <c r="E24" s="62" t="s">
        <v>27</v>
      </c>
      <c r="F24" s="113">
        <v>489230</v>
      </c>
      <c r="G24" s="85"/>
      <c r="H24" s="79" t="s">
        <v>10</v>
      </c>
      <c r="I24" s="84">
        <f t="shared" si="6"/>
        <v>489230</v>
      </c>
      <c r="J24" s="81"/>
      <c r="K24" s="82">
        <f t="shared" si="10"/>
        <v>489230</v>
      </c>
      <c r="L24" s="83" t="s">
        <v>12</v>
      </c>
      <c r="M24" s="80">
        <f t="shared" si="11"/>
        <v>489230</v>
      </c>
      <c r="N24" s="65" t="s">
        <v>12</v>
      </c>
      <c r="O24" s="64">
        <f>SUMIF(Table3[Description],' Accting USE Data Entry Form'!$B24,Table3[Invoice Amount])</f>
        <v>0</v>
      </c>
      <c r="P24" s="65" t="s">
        <v>10</v>
      </c>
      <c r="Q24" s="66">
        <f t="shared" si="12"/>
        <v>0</v>
      </c>
    </row>
    <row r="25" spans="1:19" ht="14.4" x14ac:dyDescent="0.25">
      <c r="A25" s="108">
        <v>15</v>
      </c>
      <c r="B25" s="117" t="s">
        <v>72</v>
      </c>
      <c r="C25" s="114">
        <v>42608</v>
      </c>
      <c r="D25" s="116">
        <v>1</v>
      </c>
      <c r="E25" s="62" t="s">
        <v>27</v>
      </c>
      <c r="F25" s="113">
        <v>503564.2</v>
      </c>
      <c r="G25" s="85"/>
      <c r="H25" s="79" t="s">
        <v>10</v>
      </c>
      <c r="I25" s="84">
        <f t="shared" si="6"/>
        <v>503564.2</v>
      </c>
      <c r="J25" s="81"/>
      <c r="K25" s="82">
        <f t="shared" si="10"/>
        <v>503564.2</v>
      </c>
      <c r="L25" s="83" t="s">
        <v>12</v>
      </c>
      <c r="M25" s="80">
        <f t="shared" si="11"/>
        <v>503564.2</v>
      </c>
      <c r="N25" s="65" t="s">
        <v>12</v>
      </c>
      <c r="O25" s="64">
        <f>SUMIF(Table3[Description],' Accting USE Data Entry Form'!$B25,Table3[Invoice Amount])</f>
        <v>0</v>
      </c>
      <c r="P25" s="65" t="s">
        <v>10</v>
      </c>
      <c r="Q25" s="66">
        <f t="shared" si="12"/>
        <v>0</v>
      </c>
    </row>
    <row r="26" spans="1:19" ht="14.4" x14ac:dyDescent="0.25">
      <c r="A26" s="108">
        <v>16</v>
      </c>
      <c r="B26" s="118" t="s">
        <v>73</v>
      </c>
      <c r="C26" s="114">
        <v>42583</v>
      </c>
      <c r="D26" s="116">
        <v>1</v>
      </c>
      <c r="E26" s="62" t="s">
        <v>27</v>
      </c>
      <c r="F26" s="113">
        <v>559857.6</v>
      </c>
      <c r="G26" s="85"/>
      <c r="H26" s="79" t="s">
        <v>10</v>
      </c>
      <c r="I26" s="84">
        <f t="shared" si="6"/>
        <v>559857.6</v>
      </c>
      <c r="J26" s="81"/>
      <c r="K26" s="82">
        <f t="shared" si="10"/>
        <v>559857.6</v>
      </c>
      <c r="L26" s="83" t="s">
        <v>12</v>
      </c>
      <c r="M26" s="80">
        <f t="shared" si="11"/>
        <v>559857.6</v>
      </c>
      <c r="N26" s="65" t="s">
        <v>12</v>
      </c>
      <c r="O26" s="64">
        <f>SUMIF(Table3[Description],' Accting USE Data Entry Form'!$B26,Table3[Invoice Amount])</f>
        <v>0</v>
      </c>
      <c r="P26" s="65" t="s">
        <v>10</v>
      </c>
      <c r="Q26" s="66">
        <f t="shared" si="12"/>
        <v>0</v>
      </c>
    </row>
    <row r="27" spans="1:19" ht="14.4" x14ac:dyDescent="0.25">
      <c r="A27" s="108">
        <v>17</v>
      </c>
      <c r="B27" s="117" t="s">
        <v>74</v>
      </c>
      <c r="C27" s="114">
        <v>42648</v>
      </c>
      <c r="D27" s="116">
        <v>1</v>
      </c>
      <c r="E27" s="62" t="s">
        <v>27</v>
      </c>
      <c r="F27" s="113">
        <v>570967.6</v>
      </c>
      <c r="G27" s="85"/>
      <c r="H27" s="79" t="s">
        <v>10</v>
      </c>
      <c r="I27" s="84">
        <f t="shared" si="6"/>
        <v>570967.6</v>
      </c>
      <c r="J27" s="81"/>
      <c r="K27" s="82">
        <f t="shared" si="10"/>
        <v>570967.6</v>
      </c>
      <c r="L27" s="83" t="s">
        <v>12</v>
      </c>
      <c r="M27" s="80">
        <f t="shared" si="11"/>
        <v>570967.6</v>
      </c>
      <c r="N27" s="65" t="s">
        <v>12</v>
      </c>
      <c r="O27" s="64">
        <f>SUMIF(Table3[Description],' Accting USE Data Entry Form'!$B27,Table3[Invoice Amount])</f>
        <v>0</v>
      </c>
      <c r="P27" s="65" t="s">
        <v>10</v>
      </c>
      <c r="Q27" s="66">
        <f t="shared" si="12"/>
        <v>0</v>
      </c>
    </row>
    <row r="28" spans="1:19" ht="26.4" x14ac:dyDescent="0.25">
      <c r="A28" s="108">
        <v>18</v>
      </c>
      <c r="B28" s="118" t="s">
        <v>75</v>
      </c>
      <c r="C28" s="114">
        <v>42704</v>
      </c>
      <c r="D28" s="116">
        <v>0.9</v>
      </c>
      <c r="E28" s="62" t="s">
        <v>27</v>
      </c>
      <c r="F28" s="113">
        <v>366922.5</v>
      </c>
      <c r="G28" s="85"/>
      <c r="H28" s="79" t="s">
        <v>10</v>
      </c>
      <c r="I28" s="84">
        <f t="shared" si="6"/>
        <v>330230.25</v>
      </c>
      <c r="J28" s="81"/>
      <c r="K28" s="82">
        <f t="shared" si="10"/>
        <v>330230.25</v>
      </c>
      <c r="L28" s="83" t="s">
        <v>12</v>
      </c>
      <c r="M28" s="80">
        <f t="shared" si="11"/>
        <v>330230.25</v>
      </c>
      <c r="N28" s="65" t="s">
        <v>12</v>
      </c>
      <c r="O28" s="64">
        <f>SUMIF(Table3[Description],' Accting USE Data Entry Form'!$B28,Table3[Invoice Amount])</f>
        <v>0</v>
      </c>
      <c r="P28" s="65" t="s">
        <v>10</v>
      </c>
      <c r="Q28" s="66">
        <f t="shared" si="12"/>
        <v>0</v>
      </c>
      <c r="R28">
        <v>330230.25</v>
      </c>
      <c r="S28" s="120">
        <f>R28-M28</f>
        <v>0</v>
      </c>
    </row>
    <row r="29" spans="1:19" ht="26.4" x14ac:dyDescent="0.25">
      <c r="A29" s="108">
        <v>19</v>
      </c>
      <c r="B29" s="117" t="s">
        <v>76</v>
      </c>
      <c r="C29" s="114">
        <v>42779</v>
      </c>
      <c r="D29" s="116">
        <v>0.5</v>
      </c>
      <c r="E29" s="62" t="s">
        <v>27</v>
      </c>
      <c r="F29" s="113">
        <v>404341.60000000003</v>
      </c>
      <c r="G29" s="85"/>
      <c r="H29" s="79" t="s">
        <v>10</v>
      </c>
      <c r="I29" s="84">
        <f t="shared" si="6"/>
        <v>202170.80000000002</v>
      </c>
      <c r="J29" s="81"/>
      <c r="K29" s="82">
        <f t="shared" si="10"/>
        <v>202170.80000000002</v>
      </c>
      <c r="L29" s="83" t="s">
        <v>12</v>
      </c>
      <c r="M29" s="80">
        <f t="shared" si="11"/>
        <v>202170.80000000002</v>
      </c>
      <c r="N29" s="65" t="s">
        <v>12</v>
      </c>
      <c r="O29" s="64">
        <f>SUMIF(Table3[Description],' Accting USE Data Entry Form'!$B29,Table3[Invoice Amount])</f>
        <v>0</v>
      </c>
      <c r="P29" s="65" t="s">
        <v>10</v>
      </c>
      <c r="Q29" s="66">
        <f t="shared" si="12"/>
        <v>0</v>
      </c>
      <c r="R29">
        <v>202170.80000000002</v>
      </c>
      <c r="S29" s="120">
        <f t="shared" ref="S29:S34" si="13">R29-M29</f>
        <v>0</v>
      </c>
    </row>
    <row r="30" spans="1:19" ht="14.4" x14ac:dyDescent="0.25">
      <c r="A30" s="108">
        <v>20</v>
      </c>
      <c r="B30" s="118" t="s">
        <v>77</v>
      </c>
      <c r="C30" s="114">
        <v>42733</v>
      </c>
      <c r="D30" s="116">
        <v>0.9</v>
      </c>
      <c r="E30" s="62" t="s">
        <v>27</v>
      </c>
      <c r="F30" s="113">
        <v>305768.75</v>
      </c>
      <c r="G30" s="85"/>
      <c r="H30" s="79" t="s">
        <v>10</v>
      </c>
      <c r="I30" s="84">
        <f t="shared" si="6"/>
        <v>275191.875</v>
      </c>
      <c r="J30" s="81"/>
      <c r="K30" s="82">
        <f t="shared" si="10"/>
        <v>275191.875</v>
      </c>
      <c r="L30" s="83" t="s">
        <v>12</v>
      </c>
      <c r="M30" s="80">
        <f t="shared" si="11"/>
        <v>275191.875</v>
      </c>
      <c r="N30" s="65" t="s">
        <v>12</v>
      </c>
      <c r="O30" s="64">
        <f>SUMIF(Table3[Description],' Accting USE Data Entry Form'!$B30,Table3[Invoice Amount])</f>
        <v>0</v>
      </c>
      <c r="P30" s="65" t="s">
        <v>10</v>
      </c>
      <c r="Q30" s="66">
        <f t="shared" si="12"/>
        <v>0</v>
      </c>
      <c r="R30">
        <v>229326.5625</v>
      </c>
      <c r="S30" s="120">
        <f t="shared" si="13"/>
        <v>-45865.3125</v>
      </c>
    </row>
    <row r="31" spans="1:19" ht="26.4" x14ac:dyDescent="0.25">
      <c r="A31" s="108">
        <v>21</v>
      </c>
      <c r="B31" s="117" t="s">
        <v>78</v>
      </c>
      <c r="C31" s="114">
        <v>42807</v>
      </c>
      <c r="D31" s="116">
        <v>0</v>
      </c>
      <c r="E31" s="62" t="s">
        <v>27</v>
      </c>
      <c r="F31" s="113">
        <v>372924.09</v>
      </c>
      <c r="G31" s="85"/>
      <c r="H31" s="79" t="s">
        <v>10</v>
      </c>
      <c r="I31" s="84">
        <f t="shared" si="6"/>
        <v>0</v>
      </c>
      <c r="J31" s="81"/>
      <c r="K31" s="82">
        <f t="shared" si="10"/>
        <v>0</v>
      </c>
      <c r="L31" s="83" t="s">
        <v>12</v>
      </c>
      <c r="M31" s="80">
        <f t="shared" si="11"/>
        <v>0</v>
      </c>
      <c r="N31" s="65" t="s">
        <v>12</v>
      </c>
      <c r="O31" s="64">
        <f>SUMIF(Table3[Description],' Accting USE Data Entry Form'!$B31,Table3[Invoice Amount])</f>
        <v>0</v>
      </c>
      <c r="P31" s="65" t="s">
        <v>10</v>
      </c>
      <c r="Q31" s="66">
        <f t="shared" si="12"/>
        <v>0</v>
      </c>
      <c r="R31">
        <v>0</v>
      </c>
      <c r="S31" s="120">
        <f t="shared" si="13"/>
        <v>0</v>
      </c>
    </row>
    <row r="32" spans="1:19" ht="26.4" x14ac:dyDescent="0.25">
      <c r="A32" s="108">
        <v>22</v>
      </c>
      <c r="B32" s="118" t="s">
        <v>79</v>
      </c>
      <c r="C32" s="114">
        <v>42750</v>
      </c>
      <c r="D32" s="116">
        <v>0.85</v>
      </c>
      <c r="E32" s="62" t="s">
        <v>27</v>
      </c>
      <c r="F32" s="113">
        <v>397499.6</v>
      </c>
      <c r="G32" s="85"/>
      <c r="H32" s="79" t="s">
        <v>10</v>
      </c>
      <c r="I32" s="84">
        <f t="shared" si="6"/>
        <v>337874.66</v>
      </c>
      <c r="J32" s="81"/>
      <c r="K32" s="82">
        <f t="shared" si="10"/>
        <v>337874.66</v>
      </c>
      <c r="L32" s="83" t="s">
        <v>12</v>
      </c>
      <c r="M32" s="80">
        <f t="shared" si="11"/>
        <v>337874.66</v>
      </c>
      <c r="N32" s="65" t="s">
        <v>12</v>
      </c>
      <c r="O32" s="64">
        <f>SUMIF(Table3[Description],' Accting USE Data Entry Form'!$B32,Table3[Invoice Amount])</f>
        <v>0</v>
      </c>
      <c r="P32" s="65" t="s">
        <v>10</v>
      </c>
      <c r="Q32" s="66">
        <f t="shared" si="12"/>
        <v>0</v>
      </c>
      <c r="R32">
        <v>198749.8</v>
      </c>
      <c r="S32" s="120">
        <f t="shared" si="13"/>
        <v>-139124.85999999999</v>
      </c>
    </row>
    <row r="33" spans="1:19" ht="26.4" x14ac:dyDescent="0.25">
      <c r="A33" s="108">
        <v>23</v>
      </c>
      <c r="B33" s="117" t="s">
        <v>80</v>
      </c>
      <c r="C33" s="114">
        <v>42840</v>
      </c>
      <c r="D33" s="116">
        <v>0</v>
      </c>
      <c r="E33" s="62" t="s">
        <v>27</v>
      </c>
      <c r="F33" s="113">
        <v>397498.91000000003</v>
      </c>
      <c r="G33" s="85"/>
      <c r="H33" s="79" t="s">
        <v>10</v>
      </c>
      <c r="I33" s="84">
        <f t="shared" ref="I33:I47" si="14">D33*F33</f>
        <v>0</v>
      </c>
      <c r="J33" s="81"/>
      <c r="K33" s="82">
        <f t="shared" ref="K33:K47" si="15">+I33</f>
        <v>0</v>
      </c>
      <c r="L33" s="83" t="s">
        <v>12</v>
      </c>
      <c r="M33" s="80">
        <f t="shared" ref="M33:M47" si="16">K33-O33</f>
        <v>0</v>
      </c>
      <c r="N33" s="65" t="s">
        <v>12</v>
      </c>
      <c r="O33" s="64">
        <f>SUMIF(Table3[Description],' Accting USE Data Entry Form'!$B33,Table3[Invoice Amount])</f>
        <v>0</v>
      </c>
      <c r="P33" s="65" t="s">
        <v>10</v>
      </c>
      <c r="Q33" s="66">
        <f t="shared" ref="Q33:Q47" si="17">+K33-M33-O33</f>
        <v>0</v>
      </c>
      <c r="R33">
        <v>0</v>
      </c>
      <c r="S33" s="120">
        <f t="shared" si="13"/>
        <v>0</v>
      </c>
    </row>
    <row r="34" spans="1:19" ht="14.4" x14ac:dyDescent="0.25">
      <c r="A34" s="108">
        <v>24</v>
      </c>
      <c r="B34" s="87" t="s">
        <v>89</v>
      </c>
      <c r="C34" s="114">
        <v>43068</v>
      </c>
      <c r="D34" s="116">
        <v>0.9</v>
      </c>
      <c r="E34" s="62" t="s">
        <v>27</v>
      </c>
      <c r="F34" s="113">
        <v>12637</v>
      </c>
      <c r="G34" s="85"/>
      <c r="H34" s="79" t="s">
        <v>10</v>
      </c>
      <c r="I34" s="84">
        <f t="shared" si="14"/>
        <v>11373.300000000001</v>
      </c>
      <c r="J34" s="81"/>
      <c r="K34" s="82">
        <f t="shared" si="15"/>
        <v>11373.300000000001</v>
      </c>
      <c r="L34" s="83" t="s">
        <v>12</v>
      </c>
      <c r="M34" s="80">
        <f t="shared" si="16"/>
        <v>11373.300000000001</v>
      </c>
      <c r="N34" s="65" t="s">
        <v>12</v>
      </c>
      <c r="O34" s="64">
        <f>SUMIF(Table3[Description],' Accting USE Data Entry Form'!$B34,Table3[Invoice Amount])</f>
        <v>0</v>
      </c>
      <c r="P34" s="65" t="s">
        <v>10</v>
      </c>
      <c r="Q34" s="66">
        <f t="shared" si="17"/>
        <v>0</v>
      </c>
      <c r="R34">
        <v>9477.75</v>
      </c>
      <c r="S34" s="120">
        <f t="shared" si="13"/>
        <v>-1895.5500000000011</v>
      </c>
    </row>
    <row r="35" spans="1:19" ht="14.4" x14ac:dyDescent="0.25">
      <c r="A35" s="108">
        <v>25</v>
      </c>
      <c r="B35" s="117" t="s">
        <v>81</v>
      </c>
      <c r="C35" s="114">
        <v>42947</v>
      </c>
      <c r="D35" s="116">
        <v>0</v>
      </c>
      <c r="E35" s="62" t="s">
        <v>27</v>
      </c>
      <c r="F35" s="113">
        <v>95270</v>
      </c>
      <c r="G35" s="85"/>
      <c r="H35" s="79" t="s">
        <v>10</v>
      </c>
      <c r="I35" s="84">
        <f t="shared" si="14"/>
        <v>0</v>
      </c>
      <c r="J35" s="81"/>
      <c r="K35" s="82">
        <f t="shared" si="15"/>
        <v>0</v>
      </c>
      <c r="L35" s="83" t="s">
        <v>12</v>
      </c>
      <c r="M35" s="80">
        <f t="shared" si="16"/>
        <v>0</v>
      </c>
      <c r="N35" s="65" t="s">
        <v>12</v>
      </c>
      <c r="O35" s="64">
        <f>SUMIF(Table3[Description],' Accting USE Data Entry Form'!$B35,Table3[Invoice Amount])</f>
        <v>0</v>
      </c>
      <c r="P35" s="65" t="s">
        <v>10</v>
      </c>
      <c r="Q35" s="66">
        <f t="shared" si="17"/>
        <v>0</v>
      </c>
    </row>
    <row r="36" spans="1:19" ht="14.4" x14ac:dyDescent="0.25">
      <c r="A36" s="108">
        <v>26</v>
      </c>
      <c r="B36" s="87" t="s">
        <v>83</v>
      </c>
      <c r="C36" s="114">
        <v>42957</v>
      </c>
      <c r="D36" s="116">
        <v>0</v>
      </c>
      <c r="E36" s="62" t="s">
        <v>27</v>
      </c>
      <c r="F36" s="113">
        <v>55268.45</v>
      </c>
      <c r="G36" s="85"/>
      <c r="H36" s="79" t="s">
        <v>10</v>
      </c>
      <c r="I36" s="84">
        <f t="shared" si="14"/>
        <v>0</v>
      </c>
      <c r="J36" s="81"/>
      <c r="K36" s="82">
        <f t="shared" si="15"/>
        <v>0</v>
      </c>
      <c r="L36" s="83" t="s">
        <v>12</v>
      </c>
      <c r="M36" s="80">
        <f t="shared" si="16"/>
        <v>0</v>
      </c>
      <c r="N36" s="65" t="s">
        <v>12</v>
      </c>
      <c r="O36" s="64">
        <f>SUMIF(Table3[Description],' Accting USE Data Entry Form'!$B36,Table3[Invoice Amount])</f>
        <v>0</v>
      </c>
      <c r="P36" s="65" t="s">
        <v>10</v>
      </c>
      <c r="Q36" s="66">
        <f t="shared" si="17"/>
        <v>0</v>
      </c>
    </row>
    <row r="37" spans="1:19" ht="14.4" x14ac:dyDescent="0.25">
      <c r="A37" s="108">
        <v>27</v>
      </c>
      <c r="B37" s="117" t="s">
        <v>82</v>
      </c>
      <c r="C37" s="114">
        <v>43206</v>
      </c>
      <c r="D37" s="116">
        <v>0</v>
      </c>
      <c r="E37" s="62" t="s">
        <v>27</v>
      </c>
      <c r="F37" s="113">
        <v>61154</v>
      </c>
      <c r="G37" s="85"/>
      <c r="H37" s="79" t="s">
        <v>10</v>
      </c>
      <c r="I37" s="84">
        <f t="shared" si="14"/>
        <v>0</v>
      </c>
      <c r="J37" s="81"/>
      <c r="K37" s="82">
        <f t="shared" si="15"/>
        <v>0</v>
      </c>
      <c r="L37" s="83" t="s">
        <v>12</v>
      </c>
      <c r="M37" s="80">
        <f t="shared" si="16"/>
        <v>0</v>
      </c>
      <c r="N37" s="65" t="s">
        <v>12</v>
      </c>
      <c r="O37" s="64">
        <f>SUMIF(Table3[Description],' Accting USE Data Entry Form'!$B37,Table3[Invoice Amount])</f>
        <v>0</v>
      </c>
      <c r="P37" s="65" t="s">
        <v>10</v>
      </c>
      <c r="Q37" s="66">
        <f t="shared" si="17"/>
        <v>0</v>
      </c>
    </row>
    <row r="38" spans="1:19" ht="14.4" x14ac:dyDescent="0.25">
      <c r="A38" s="108">
        <v>28</v>
      </c>
      <c r="B38" s="118" t="s">
        <v>84</v>
      </c>
      <c r="C38" s="114">
        <v>43214</v>
      </c>
      <c r="D38" s="116">
        <v>0</v>
      </c>
      <c r="E38" s="62" t="s">
        <v>27</v>
      </c>
      <c r="F38" s="113">
        <v>81335.899999999994</v>
      </c>
      <c r="G38" s="85"/>
      <c r="H38" s="79" t="s">
        <v>10</v>
      </c>
      <c r="I38" s="84">
        <f t="shared" si="14"/>
        <v>0</v>
      </c>
      <c r="J38" s="81"/>
      <c r="K38" s="82">
        <f t="shared" si="15"/>
        <v>0</v>
      </c>
      <c r="L38" s="83" t="s">
        <v>12</v>
      </c>
      <c r="M38" s="80">
        <f t="shared" si="16"/>
        <v>0</v>
      </c>
      <c r="N38" s="65" t="s">
        <v>12</v>
      </c>
      <c r="O38" s="64">
        <f>SUMIF(Table3[Description],' Accting USE Data Entry Form'!$B38,Table3[Invoice Amount])</f>
        <v>0</v>
      </c>
      <c r="P38" s="65" t="s">
        <v>10</v>
      </c>
      <c r="Q38" s="66">
        <f t="shared" si="17"/>
        <v>0</v>
      </c>
    </row>
    <row r="39" spans="1:19" ht="14.4" x14ac:dyDescent="0.25">
      <c r="A39" s="108">
        <v>29</v>
      </c>
      <c r="B39" s="117" t="s">
        <v>85</v>
      </c>
      <c r="C39" s="114">
        <v>43599</v>
      </c>
      <c r="D39" s="116">
        <v>0</v>
      </c>
      <c r="E39" s="62" t="s">
        <v>27</v>
      </c>
      <c r="F39" s="113">
        <v>61154</v>
      </c>
      <c r="G39" s="85"/>
      <c r="H39" s="79" t="s">
        <v>10</v>
      </c>
      <c r="I39" s="84">
        <f t="shared" si="14"/>
        <v>0</v>
      </c>
      <c r="J39" s="81"/>
      <c r="K39" s="82">
        <f t="shared" si="15"/>
        <v>0</v>
      </c>
      <c r="L39" s="83" t="s">
        <v>12</v>
      </c>
      <c r="M39" s="80">
        <f t="shared" si="16"/>
        <v>0</v>
      </c>
      <c r="N39" s="65" t="s">
        <v>12</v>
      </c>
      <c r="O39" s="64">
        <f>SUMIF(Table3[Description],' Accting USE Data Entry Form'!$B39,Table3[Invoice Amount])</f>
        <v>0</v>
      </c>
      <c r="P39" s="65" t="s">
        <v>10</v>
      </c>
      <c r="Q39" s="66">
        <f t="shared" si="17"/>
        <v>0</v>
      </c>
    </row>
    <row r="40" spans="1:19" ht="14.4" x14ac:dyDescent="0.25">
      <c r="A40" s="108">
        <v>30</v>
      </c>
      <c r="B40" s="118" t="s">
        <v>86</v>
      </c>
      <c r="C40" s="114">
        <v>43607</v>
      </c>
      <c r="D40" s="116">
        <v>0</v>
      </c>
      <c r="E40" s="62" t="s">
        <v>27</v>
      </c>
      <c r="F40" s="113">
        <v>81335.899999999994</v>
      </c>
      <c r="G40" s="85"/>
      <c r="H40" s="79" t="s">
        <v>10</v>
      </c>
      <c r="I40" s="84">
        <f t="shared" si="14"/>
        <v>0</v>
      </c>
      <c r="J40" s="81"/>
      <c r="K40" s="82">
        <f t="shared" si="15"/>
        <v>0</v>
      </c>
      <c r="L40" s="83" t="s">
        <v>12</v>
      </c>
      <c r="M40" s="80">
        <f t="shared" si="16"/>
        <v>0</v>
      </c>
      <c r="N40" s="65" t="s">
        <v>12</v>
      </c>
      <c r="O40" s="64">
        <f>SUMIF(Table3[Description],' Accting USE Data Entry Form'!$B40,Table3[Invoice Amount])</f>
        <v>0</v>
      </c>
      <c r="P40" s="65" t="s">
        <v>10</v>
      </c>
      <c r="Q40" s="66">
        <f t="shared" si="17"/>
        <v>0</v>
      </c>
    </row>
    <row r="41" spans="1:19" ht="14.4" x14ac:dyDescent="0.25">
      <c r="A41" s="108">
        <v>31</v>
      </c>
      <c r="B41" s="117" t="s">
        <v>87</v>
      </c>
      <c r="C41" s="114">
        <v>42962</v>
      </c>
      <c r="D41" s="116">
        <v>1</v>
      </c>
      <c r="E41" s="62" t="s">
        <v>27</v>
      </c>
      <c r="F41" s="113">
        <v>19250</v>
      </c>
      <c r="G41" s="85"/>
      <c r="H41" s="79" t="s">
        <v>10</v>
      </c>
      <c r="I41" s="84">
        <f t="shared" si="14"/>
        <v>19250</v>
      </c>
      <c r="J41" s="81"/>
      <c r="K41" s="82">
        <f t="shared" si="15"/>
        <v>19250</v>
      </c>
      <c r="L41" s="83" t="s">
        <v>12</v>
      </c>
      <c r="M41" s="80">
        <f t="shared" si="16"/>
        <v>19250</v>
      </c>
      <c r="N41" s="65" t="s">
        <v>12</v>
      </c>
      <c r="O41" s="64">
        <f>SUMIF(Table3[Description],' Accting USE Data Entry Form'!$B41,Table3[Invoice Amount])</f>
        <v>0</v>
      </c>
      <c r="P41" s="65" t="s">
        <v>10</v>
      </c>
      <c r="Q41" s="66">
        <f t="shared" si="17"/>
        <v>0</v>
      </c>
    </row>
    <row r="42" spans="1:19" ht="14.4" x14ac:dyDescent="0.25">
      <c r="A42" s="108">
        <v>32</v>
      </c>
      <c r="B42" s="118" t="s">
        <v>88</v>
      </c>
      <c r="C42" s="114">
        <v>42979</v>
      </c>
      <c r="D42" s="116">
        <v>1</v>
      </c>
      <c r="E42" s="62" t="s">
        <v>27</v>
      </c>
      <c r="F42" s="113">
        <v>1745.24</v>
      </c>
      <c r="G42" s="85"/>
      <c r="H42" s="79" t="s">
        <v>10</v>
      </c>
      <c r="I42" s="84">
        <f t="shared" si="14"/>
        <v>1745.24</v>
      </c>
      <c r="J42" s="81"/>
      <c r="K42" s="82">
        <f t="shared" si="15"/>
        <v>1745.24</v>
      </c>
      <c r="L42" s="83" t="s">
        <v>12</v>
      </c>
      <c r="M42" s="80">
        <f t="shared" si="16"/>
        <v>1745.24</v>
      </c>
      <c r="N42" s="65" t="s">
        <v>12</v>
      </c>
      <c r="O42" s="64">
        <f>SUMIF(Table3[Description],' Accting USE Data Entry Form'!$B42,Table3[Invoice Amount])</f>
        <v>0</v>
      </c>
      <c r="P42" s="65" t="s">
        <v>10</v>
      </c>
      <c r="Q42" s="66">
        <f t="shared" si="17"/>
        <v>0</v>
      </c>
    </row>
    <row r="43" spans="1:19" ht="14.4" customHeight="1" x14ac:dyDescent="0.25">
      <c r="A43" s="108">
        <v>33</v>
      </c>
      <c r="B43" s="117" t="s">
        <v>92</v>
      </c>
      <c r="C43" s="114">
        <v>42794</v>
      </c>
      <c r="D43" s="116">
        <v>1</v>
      </c>
      <c r="E43" s="62" t="s">
        <v>27</v>
      </c>
      <c r="F43" s="113">
        <v>71831.05</v>
      </c>
      <c r="G43" s="85"/>
      <c r="H43" s="79" t="s">
        <v>10</v>
      </c>
      <c r="I43" s="84">
        <f t="shared" si="14"/>
        <v>71831.05</v>
      </c>
      <c r="J43" s="81"/>
      <c r="K43" s="82">
        <f t="shared" si="15"/>
        <v>71831.05</v>
      </c>
      <c r="L43" s="83" t="s">
        <v>12</v>
      </c>
      <c r="M43" s="80">
        <f t="shared" si="16"/>
        <v>71831.05</v>
      </c>
      <c r="N43" s="65" t="s">
        <v>12</v>
      </c>
      <c r="O43" s="64">
        <f>SUMIF(Table3[Description],' Accting USE Data Entry Form'!$B43,Table3[Invoice Amount])</f>
        <v>0</v>
      </c>
      <c r="P43" s="65" t="s">
        <v>10</v>
      </c>
      <c r="Q43" s="66">
        <f t="shared" si="17"/>
        <v>0</v>
      </c>
    </row>
    <row r="44" spans="1:19" ht="14.4" x14ac:dyDescent="0.25">
      <c r="A44" s="108">
        <v>34</v>
      </c>
      <c r="B44" s="118" t="s">
        <v>93</v>
      </c>
      <c r="C44" s="114">
        <v>42794</v>
      </c>
      <c r="D44" s="116">
        <v>1</v>
      </c>
      <c r="E44" s="62" t="s">
        <v>27</v>
      </c>
      <c r="F44" s="113">
        <v>2500</v>
      </c>
      <c r="G44" s="85"/>
      <c r="H44" s="79" t="s">
        <v>10</v>
      </c>
      <c r="I44" s="84">
        <f t="shared" si="14"/>
        <v>2500</v>
      </c>
      <c r="J44" s="81"/>
      <c r="K44" s="82">
        <f t="shared" si="15"/>
        <v>2500</v>
      </c>
      <c r="L44" s="83" t="s">
        <v>12</v>
      </c>
      <c r="M44" s="80">
        <f t="shared" si="16"/>
        <v>2500</v>
      </c>
      <c r="N44" s="65" t="s">
        <v>12</v>
      </c>
      <c r="O44" s="64">
        <f>SUMIF(Table3[Description],' Accting USE Data Entry Form'!$B44,Table3[Invoice Amount])</f>
        <v>0</v>
      </c>
      <c r="P44" s="65" t="s">
        <v>10</v>
      </c>
      <c r="Q44" s="66">
        <f t="shared" si="17"/>
        <v>0</v>
      </c>
    </row>
    <row r="45" spans="1:19" ht="14.4" x14ac:dyDescent="0.25">
      <c r="A45" s="108">
        <v>35</v>
      </c>
      <c r="B45" s="117" t="s">
        <v>94</v>
      </c>
      <c r="C45" s="114">
        <v>39113</v>
      </c>
      <c r="D45" s="116">
        <v>1</v>
      </c>
      <c r="E45" s="62" t="s">
        <v>27</v>
      </c>
      <c r="F45" s="113">
        <v>4666.18</v>
      </c>
      <c r="G45" s="85"/>
      <c r="H45" s="79" t="s">
        <v>10</v>
      </c>
      <c r="I45" s="84">
        <f t="shared" si="14"/>
        <v>4666.18</v>
      </c>
      <c r="J45" s="81"/>
      <c r="K45" s="82">
        <f t="shared" si="15"/>
        <v>4666.18</v>
      </c>
      <c r="L45" s="83" t="s">
        <v>12</v>
      </c>
      <c r="M45" s="80">
        <f t="shared" si="16"/>
        <v>4666.18</v>
      </c>
      <c r="N45" s="65" t="s">
        <v>12</v>
      </c>
      <c r="O45" s="64">
        <f>SUMIF(Table3[Description],' Accting USE Data Entry Form'!$B45,Table3[Invoice Amount])</f>
        <v>0</v>
      </c>
      <c r="P45" s="65" t="s">
        <v>10</v>
      </c>
      <c r="Q45" s="66">
        <f t="shared" si="17"/>
        <v>0</v>
      </c>
    </row>
    <row r="46" spans="1:19" ht="14.4" x14ac:dyDescent="0.25">
      <c r="A46" s="108">
        <v>36</v>
      </c>
      <c r="B46" s="118"/>
      <c r="C46" s="114"/>
      <c r="D46" s="116">
        <v>0</v>
      </c>
      <c r="E46" s="62" t="s">
        <v>27</v>
      </c>
      <c r="F46" s="113"/>
      <c r="G46" s="85"/>
      <c r="H46" s="79" t="s">
        <v>10</v>
      </c>
      <c r="I46" s="84">
        <f t="shared" si="14"/>
        <v>0</v>
      </c>
      <c r="J46" s="81"/>
      <c r="K46" s="82">
        <f t="shared" si="15"/>
        <v>0</v>
      </c>
      <c r="L46" s="83" t="s">
        <v>12</v>
      </c>
      <c r="M46" s="80">
        <f t="shared" si="16"/>
        <v>0</v>
      </c>
      <c r="N46" s="65" t="s">
        <v>12</v>
      </c>
      <c r="O46" s="64">
        <f>SUMIF(Table3[Description],' Accting USE Data Entry Form'!$B46,Table3[Invoice Amount])</f>
        <v>0</v>
      </c>
      <c r="P46" s="65" t="s">
        <v>10</v>
      </c>
      <c r="Q46" s="66">
        <f t="shared" si="17"/>
        <v>0</v>
      </c>
    </row>
    <row r="47" spans="1:19" x14ac:dyDescent="0.25">
      <c r="A47" s="108"/>
      <c r="B47" s="87" t="s">
        <v>54</v>
      </c>
      <c r="C47" s="75"/>
      <c r="D47" s="67"/>
      <c r="E47" s="25" t="s">
        <v>27</v>
      </c>
      <c r="F47" s="61"/>
      <c r="G47" s="85"/>
      <c r="H47" s="79" t="s">
        <v>10</v>
      </c>
      <c r="I47" s="84">
        <f t="shared" si="14"/>
        <v>0</v>
      </c>
      <c r="J47" s="81"/>
      <c r="K47" s="82">
        <f t="shared" si="15"/>
        <v>0</v>
      </c>
      <c r="L47" s="83" t="s">
        <v>12</v>
      </c>
      <c r="M47" s="80">
        <f t="shared" si="16"/>
        <v>0</v>
      </c>
      <c r="N47" s="65" t="s">
        <v>12</v>
      </c>
      <c r="O47" s="64">
        <f>SUMIF(Table3[Description],' Accting USE Data Entry Form'!$B47,Table3[Invoice Amount])</f>
        <v>0</v>
      </c>
      <c r="P47" s="65" t="s">
        <v>10</v>
      </c>
      <c r="Q47" s="66">
        <f t="shared" si="17"/>
        <v>0</v>
      </c>
    </row>
    <row r="48" spans="1:19" x14ac:dyDescent="0.25">
      <c r="A48" s="54"/>
      <c r="D48" s="55">
        <f>I48/F48</f>
        <v>0.87601976163260353</v>
      </c>
      <c r="E48" s="56"/>
      <c r="F48" s="57">
        <f>SUM(F11:F47)</f>
        <v>12391247.469999999</v>
      </c>
      <c r="G48" s="56"/>
      <c r="H48" s="41"/>
      <c r="I48" s="57">
        <f>SUM(I11:I47)</f>
        <v>10854977.655000001</v>
      </c>
      <c r="J48" s="41"/>
      <c r="K48" s="57">
        <f>SUM(K11:K47)</f>
        <v>10854977.655000001</v>
      </c>
      <c r="L48" s="56"/>
      <c r="M48" s="57">
        <f>SUM(M11:M47)</f>
        <v>10854977.655000001</v>
      </c>
      <c r="N48" s="56"/>
      <c r="O48" s="57">
        <f>SUM(O11:O47)</f>
        <v>0</v>
      </c>
      <c r="P48" s="56"/>
      <c r="Q48" s="57">
        <f>SUM(Q11:Q47)</f>
        <v>0</v>
      </c>
    </row>
    <row r="49" spans="1:15" x14ac:dyDescent="0.25">
      <c r="H49" s="40"/>
      <c r="J49" s="40"/>
    </row>
    <row r="50" spans="1:15" x14ac:dyDescent="0.25">
      <c r="F50" s="120"/>
      <c r="H50" s="40"/>
      <c r="J50" s="40"/>
    </row>
    <row r="51" spans="1:15" ht="13.8" thickBot="1" x14ac:dyDescent="0.3">
      <c r="A51" s="43" t="s">
        <v>7</v>
      </c>
      <c r="F51" s="142" t="s">
        <v>55</v>
      </c>
      <c r="G51" s="143"/>
      <c r="H51" s="143"/>
      <c r="I51" s="143"/>
      <c r="J51" s="143"/>
      <c r="K51" s="143"/>
      <c r="L51" s="143"/>
      <c r="M51" s="143"/>
      <c r="N51" s="10"/>
      <c r="O51" s="78">
        <f>O5</f>
        <v>42825</v>
      </c>
    </row>
    <row r="52" spans="1:15" x14ac:dyDescent="0.25">
      <c r="H52" s="2"/>
      <c r="I52" s="44"/>
      <c r="J52" s="2"/>
      <c r="K52" s="4"/>
      <c r="O52" s="46" t="s">
        <v>3</v>
      </c>
    </row>
    <row r="53" spans="1:15" x14ac:dyDescent="0.25">
      <c r="H53" s="2"/>
      <c r="I53" s="44"/>
      <c r="J53" s="2"/>
      <c r="K53" s="4"/>
      <c r="O53" s="46"/>
    </row>
    <row r="54" spans="1:15" x14ac:dyDescent="0.25">
      <c r="A54" s="43" t="s">
        <v>8</v>
      </c>
      <c r="H54" s="2"/>
      <c r="I54" s="49"/>
      <c r="J54" s="7"/>
      <c r="K54" s="9"/>
      <c r="L54" s="10"/>
      <c r="M54" s="47"/>
      <c r="N54" s="10"/>
      <c r="O54" s="47"/>
    </row>
    <row r="55" spans="1:15" x14ac:dyDescent="0.25">
      <c r="O55" s="46" t="s">
        <v>3</v>
      </c>
    </row>
  </sheetData>
  <sheetProtection selectLockedCells="1"/>
  <mergeCells count="8">
    <mergeCell ref="A1:Q1"/>
    <mergeCell ref="A2:Q2"/>
    <mergeCell ref="A3:Q3"/>
    <mergeCell ref="F51:M51"/>
    <mergeCell ref="O6:O7"/>
    <mergeCell ref="D5:H5"/>
    <mergeCell ref="D7:H7"/>
    <mergeCell ref="D9:H9"/>
  </mergeCells>
  <phoneticPr fontId="8" type="noConversion"/>
  <dataValidations count="1">
    <dataValidation type="list" allowBlank="1" showInputMessage="1" showErrorMessage="1" error="Must choose from Drop Down Menu" sqref="B11:B32 B37:B46">
      <formula1>$B$11:$B$47</formula1>
    </dataValidation>
  </dataValidations>
  <pageMargins left="0.75" right="0.75" top="1" bottom="1" header="0.5" footer="0.5"/>
  <pageSetup scale="58" orientation="landscape" horizontalDpi="200" verticalDpi="200" r:id="rId1"/>
  <headerFooter alignWithMargins="0">
    <oddFooter>&amp;L&amp;Z&amp;F &amp;A</oddFooter>
  </headerFooter>
  <ignoredErrors>
    <ignoredError sqref="O47 M47:M48 I47:I48 I11:I36 M11:M36 O11:O36"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3.2" x14ac:dyDescent="0.25"/>
  <cols>
    <col min="1" max="1" width="10.21875" style="71" customWidth="1"/>
    <col min="2" max="2" width="13" style="71" customWidth="1"/>
    <col min="3" max="3" width="64.33203125" customWidth="1"/>
    <col min="4" max="4" width="16.77734375" bestFit="1" customWidth="1"/>
  </cols>
  <sheetData>
    <row r="1" spans="1:4" x14ac:dyDescent="0.25">
      <c r="A1" s="63" t="s">
        <v>51</v>
      </c>
      <c r="B1" s="63" t="s">
        <v>52</v>
      </c>
      <c r="C1" s="69" t="s">
        <v>48</v>
      </c>
      <c r="D1" s="69" t="s">
        <v>53</v>
      </c>
    </row>
    <row r="2" spans="1:4" x14ac:dyDescent="0.25">
      <c r="B2" s="77"/>
      <c r="D2" s="70"/>
    </row>
    <row r="3" spans="1:4" x14ac:dyDescent="0.25">
      <c r="B3" s="77"/>
      <c r="D3" s="70"/>
    </row>
    <row r="4" spans="1:4" x14ac:dyDescent="0.25">
      <c r="B4" s="77"/>
      <c r="D4" s="70"/>
    </row>
    <row r="5" spans="1:4" x14ac:dyDescent="0.25">
      <c r="B5" s="77"/>
      <c r="D5" s="70"/>
    </row>
    <row r="6" spans="1:4" x14ac:dyDescent="0.25">
      <c r="B6" s="77"/>
      <c r="D6" s="70"/>
    </row>
    <row r="7" spans="1:4" x14ac:dyDescent="0.25">
      <c r="B7" s="77"/>
      <c r="D7" s="70"/>
    </row>
    <row r="8" spans="1:4" x14ac:dyDescent="0.25">
      <c r="B8" s="77"/>
      <c r="D8" s="70"/>
    </row>
    <row r="9" spans="1:4" x14ac:dyDescent="0.25">
      <c r="D9" s="70"/>
    </row>
    <row r="10" spans="1:4" x14ac:dyDescent="0.25">
      <c r="D10" s="70"/>
    </row>
    <row r="11" spans="1:4" x14ac:dyDescent="0.25">
      <c r="D11" s="70"/>
    </row>
    <row r="12" spans="1:4" x14ac:dyDescent="0.25">
      <c r="D12" s="70"/>
    </row>
    <row r="13" spans="1:4" x14ac:dyDescent="0.25">
      <c r="D13" s="70"/>
    </row>
    <row r="14" spans="1:4" x14ac:dyDescent="0.25">
      <c r="A14" s="72"/>
      <c r="B14" s="72"/>
      <c r="D14" s="70"/>
    </row>
    <row r="15" spans="1:4" x14ac:dyDescent="0.25">
      <c r="A15" s="72"/>
      <c r="B15" s="72"/>
      <c r="D15" s="70"/>
    </row>
    <row r="16" spans="1:4" x14ac:dyDescent="0.25">
      <c r="A16" s="72"/>
      <c r="B16" s="72"/>
      <c r="D16" s="70"/>
    </row>
    <row r="17" spans="1:4" x14ac:dyDescent="0.25">
      <c r="A17" s="72"/>
      <c r="B17" s="72"/>
      <c r="D17" s="70"/>
    </row>
    <row r="18" spans="1:4" x14ac:dyDescent="0.25">
      <c r="A18" s="72"/>
      <c r="B18" s="72"/>
      <c r="D18" s="70"/>
    </row>
    <row r="19" spans="1:4" x14ac:dyDescent="0.25">
      <c r="A19" s="72"/>
      <c r="B19" s="72"/>
      <c r="D19" s="70"/>
    </row>
    <row r="20" spans="1:4" x14ac:dyDescent="0.25">
      <c r="A20" s="72"/>
      <c r="B20" s="72"/>
      <c r="D20" s="70"/>
    </row>
    <row r="21" spans="1:4" x14ac:dyDescent="0.25">
      <c r="A21" s="72"/>
      <c r="B21" s="72"/>
      <c r="D21" s="70"/>
    </row>
    <row r="22" spans="1:4" x14ac:dyDescent="0.25">
      <c r="A22" s="72"/>
      <c r="B22" s="72"/>
      <c r="D22" s="70"/>
    </row>
    <row r="23" spans="1:4" x14ac:dyDescent="0.25">
      <c r="A23" s="72"/>
      <c r="B23" s="72"/>
      <c r="D23" s="70"/>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Form'!$B$11:$B$47</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2016-02-03T19:41:17Z</cp:lastPrinted>
  <dcterms:created xsi:type="dcterms:W3CDTF">2007-10-19T12:34:40Z</dcterms:created>
  <dcterms:modified xsi:type="dcterms:W3CDTF">2017-04-04T15:24:17Z</dcterms:modified>
</cp:coreProperties>
</file>