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PROCUREMENT ELECTRONIC FILES\SUBCONTRACTS\0 FY 15 open subcontracts\15-C0753 - Fitzpatrick - Cavities 2 - Zanon\F. CONTRACT ADMINISTRATION\Accruals\"/>
    </mc:Choice>
  </mc:AlternateContent>
  <bookViews>
    <workbookView xWindow="480" yWindow="168" windowWidth="11352" windowHeight="8328"/>
  </bookViews>
  <sheets>
    <sheet name="Form" sheetId="1" r:id="rId1"/>
    <sheet name="Process" sheetId="4" r:id="rId2"/>
    <sheet name=" Accting USE Data Entry Form" sheetId="3" r:id="rId3"/>
    <sheet name="PO Line" sheetId="9" r:id="rId4"/>
    <sheet name="Invoices" sheetId="6" r:id="rId5"/>
    <sheet name="List" sheetId="5" r:id="rId6"/>
  </sheets>
  <externalReferences>
    <externalReference r:id="rId7"/>
  </externalReferences>
  <definedNames>
    <definedName name="_xlcn.LinkedTable_InvoiceTable" hidden="1">Invoices!$A$1:$J$18</definedName>
    <definedName name="_xlcn.LinkedTable_POLineTable" hidden="1">POLineTable[]</definedName>
    <definedName name="FNALDESPH3">[1]Details!$F$6</definedName>
  </definedNames>
  <calcPr calcId="162913"/>
  <extLst>
    <ext xmlns:x15="http://schemas.microsoft.com/office/spreadsheetml/2010/11/main" uri="{FCE2AD5D-F65C-4FA6-A056-5C36A1767C68}">
      <x15:dataModel>
        <x15:modelTables>
          <x15:modelTable id="POLineTable" name="POLineTable" connection="LinkedTable_POLineTable"/>
          <x15:modelTable id="InvoiceTable" name="InvoiceTable" connection="LinkedTable_InvoiceTable"/>
        </x15:modelTables>
      </x15:dataModel>
    </ext>
  </extLst>
</workbook>
</file>

<file path=xl/calcChain.xml><?xml version="1.0" encoding="utf-8"?>
<calcChain xmlns="http://schemas.openxmlformats.org/spreadsheetml/2006/main">
  <c r="G53" i="1" l="1"/>
  <c r="G54" i="1"/>
  <c r="G55" i="1"/>
  <c r="G56"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10" i="1"/>
  <c r="I40" i="3" l="1"/>
  <c r="Q12" i="3" l="1"/>
  <c r="Q13" i="3"/>
  <c r="Q14" i="3"/>
  <c r="Q15" i="3"/>
  <c r="Q16" i="3"/>
  <c r="Q17" i="3"/>
  <c r="Q18" i="3"/>
  <c r="Q19" i="3"/>
  <c r="Q20" i="3"/>
  <c r="Q21" i="3"/>
  <c r="Q23" i="3"/>
  <c r="Q24" i="3"/>
  <c r="Q25" i="3"/>
  <c r="Q26" i="3"/>
  <c r="Q27" i="3"/>
  <c r="Q28" i="3"/>
  <c r="Q29" i="3"/>
  <c r="Q30" i="3"/>
  <c r="Q31" i="3"/>
  <c r="Q32" i="3"/>
  <c r="Q34" i="3"/>
  <c r="Q35" i="3"/>
  <c r="Q36" i="3"/>
  <c r="Q37" i="3"/>
  <c r="Q38" i="3"/>
  <c r="Q39" i="3"/>
  <c r="Q42" i="3"/>
  <c r="Q43" i="3"/>
  <c r="Q44" i="3"/>
  <c r="Q45" i="3"/>
  <c r="Q46" i="3"/>
  <c r="Q47" i="3"/>
  <c r="Q48" i="3"/>
  <c r="Q49" i="3"/>
  <c r="Q50" i="3"/>
  <c r="Q51" i="3"/>
  <c r="Q52" i="3"/>
  <c r="Q53" i="3"/>
  <c r="Q54" i="3"/>
  <c r="Q55" i="3"/>
  <c r="Q56" i="3"/>
  <c r="Q57" i="3"/>
  <c r="Q58" i="3"/>
  <c r="Q59" i="3"/>
  <c r="Q60" i="3"/>
  <c r="Q61" i="3"/>
  <c r="Q11" i="3"/>
  <c r="P13" i="3"/>
  <c r="P14" i="3"/>
  <c r="P17" i="3"/>
  <c r="P18" i="3"/>
  <c r="P21" i="3"/>
  <c r="P22" i="3"/>
  <c r="Q22" i="3" s="1"/>
  <c r="P25" i="3"/>
  <c r="P26" i="3"/>
  <c r="P29" i="3"/>
  <c r="P30" i="3"/>
  <c r="P33" i="3"/>
  <c r="Q33" i="3" s="1"/>
  <c r="P34" i="3"/>
  <c r="P37" i="3"/>
  <c r="P38" i="3"/>
  <c r="P41" i="3"/>
  <c r="Q41" i="3" s="1"/>
  <c r="P42" i="3"/>
  <c r="P45" i="3"/>
  <c r="P46" i="3"/>
  <c r="P49" i="3"/>
  <c r="P50" i="3"/>
  <c r="P53" i="3"/>
  <c r="P54" i="3"/>
  <c r="P57" i="3"/>
  <c r="P58" i="3"/>
  <c r="P61" i="3"/>
  <c r="P11" i="3"/>
  <c r="G12" i="3"/>
  <c r="P12" i="3" s="1"/>
  <c r="G13" i="3"/>
  <c r="G14" i="3"/>
  <c r="G15" i="3"/>
  <c r="P15" i="3" s="1"/>
  <c r="G16" i="3"/>
  <c r="P16" i="3" s="1"/>
  <c r="G17" i="3"/>
  <c r="G18" i="3"/>
  <c r="G19" i="3"/>
  <c r="P19" i="3" s="1"/>
  <c r="G20" i="3"/>
  <c r="P20" i="3" s="1"/>
  <c r="G21" i="3"/>
  <c r="G22" i="3"/>
  <c r="G23" i="3"/>
  <c r="P23" i="3" s="1"/>
  <c r="G24" i="3"/>
  <c r="P24" i="3" s="1"/>
  <c r="G25" i="3"/>
  <c r="G26" i="3"/>
  <c r="G27" i="3"/>
  <c r="P27" i="3" s="1"/>
  <c r="G28" i="3"/>
  <c r="P28" i="3" s="1"/>
  <c r="G29" i="3"/>
  <c r="G30" i="3"/>
  <c r="G31" i="3"/>
  <c r="P31" i="3" s="1"/>
  <c r="G32" i="3"/>
  <c r="P32" i="3" s="1"/>
  <c r="G33" i="3"/>
  <c r="G34" i="3"/>
  <c r="G35" i="3"/>
  <c r="P35" i="3" s="1"/>
  <c r="G36" i="3"/>
  <c r="P36" i="3" s="1"/>
  <c r="G37" i="3"/>
  <c r="G38" i="3"/>
  <c r="G39" i="3"/>
  <c r="P39" i="3" s="1"/>
  <c r="G40" i="3"/>
  <c r="P40" i="3" s="1"/>
  <c r="Q40" i="3" s="1"/>
  <c r="G41" i="3"/>
  <c r="G42" i="3"/>
  <c r="G43" i="3"/>
  <c r="P43" i="3" s="1"/>
  <c r="G44" i="3"/>
  <c r="P44" i="3" s="1"/>
  <c r="G45" i="3"/>
  <c r="G46" i="3"/>
  <c r="G47" i="3"/>
  <c r="P47" i="3" s="1"/>
  <c r="G48" i="3"/>
  <c r="P48" i="3" s="1"/>
  <c r="G49" i="3"/>
  <c r="G50" i="3"/>
  <c r="G51" i="3"/>
  <c r="P51" i="3" s="1"/>
  <c r="G52" i="3"/>
  <c r="P52" i="3" s="1"/>
  <c r="G53" i="3"/>
  <c r="G54" i="3"/>
  <c r="G55" i="3"/>
  <c r="P55" i="3" s="1"/>
  <c r="G56" i="3"/>
  <c r="P56" i="3" s="1"/>
  <c r="G57" i="3"/>
  <c r="G58" i="3"/>
  <c r="G59" i="3"/>
  <c r="P59" i="3" s="1"/>
  <c r="G60" i="3"/>
  <c r="P60" i="3" s="1"/>
  <c r="G61" i="3"/>
  <c r="G11" i="3"/>
  <c r="C21" i="1" l="1"/>
  <c r="H10" i="3"/>
  <c r="AA40" i="3" l="1"/>
  <c r="AA56" i="3"/>
  <c r="G28" i="6"/>
  <c r="AA61" i="3" s="1"/>
  <c r="AA58" i="3" l="1"/>
  <c r="H28" i="6"/>
  <c r="E48" i="9"/>
  <c r="F48" i="9" s="1"/>
  <c r="E49" i="9"/>
  <c r="F49" i="9" s="1"/>
  <c r="E50" i="9"/>
  <c r="F50" i="9" s="1"/>
  <c r="E51" i="9"/>
  <c r="F51" i="9" s="1"/>
  <c r="E52" i="9"/>
  <c r="F52" i="9" s="1"/>
  <c r="E53" i="9"/>
  <c r="F53" i="9" s="1"/>
  <c r="E46" i="9"/>
  <c r="F46" i="9" s="1"/>
  <c r="E47" i="9"/>
  <c r="F47" i="9" s="1"/>
  <c r="C27" i="6" l="1"/>
  <c r="G26" i="6"/>
  <c r="H26" i="6" s="1"/>
  <c r="H25" i="6"/>
  <c r="G25" i="6"/>
  <c r="G24" i="6"/>
  <c r="H24" i="6" s="1"/>
  <c r="G23" i="6"/>
  <c r="G22" i="6"/>
  <c r="E13" i="9" s="1"/>
  <c r="F13" i="9" s="1"/>
  <c r="G21" i="6"/>
  <c r="H21" i="6" s="1"/>
  <c r="G20" i="6"/>
  <c r="E25" i="9" s="1"/>
  <c r="F25" i="9" s="1"/>
  <c r="H19" i="6"/>
  <c r="G19" i="6"/>
  <c r="G18" i="6"/>
  <c r="H18" i="6" s="1"/>
  <c r="H17" i="6"/>
  <c r="G17" i="6"/>
  <c r="G16" i="6"/>
  <c r="H16" i="6" s="1"/>
  <c r="G15" i="6"/>
  <c r="E30" i="9" s="1"/>
  <c r="F30" i="9" s="1"/>
  <c r="G14" i="6"/>
  <c r="H14" i="6" s="1"/>
  <c r="G13" i="6"/>
  <c r="H13" i="6" s="1"/>
  <c r="G12" i="6"/>
  <c r="H12" i="6" s="1"/>
  <c r="H11" i="6"/>
  <c r="G11" i="6"/>
  <c r="G10" i="6"/>
  <c r="E9" i="9" s="1"/>
  <c r="F9" i="9" s="1"/>
  <c r="H9" i="6"/>
  <c r="G9" i="6"/>
  <c r="G8" i="6"/>
  <c r="E24" i="9" s="1"/>
  <c r="F24" i="9" s="1"/>
  <c r="G7" i="6"/>
  <c r="E8" i="9" s="1"/>
  <c r="F8" i="9" s="1"/>
  <c r="G6" i="6"/>
  <c r="H6" i="6" s="1"/>
  <c r="G5" i="6"/>
  <c r="H5" i="6" s="1"/>
  <c r="G4" i="6"/>
  <c r="E4" i="9" s="1"/>
  <c r="F4" i="9" s="1"/>
  <c r="H3" i="6"/>
  <c r="G3" i="6"/>
  <c r="E3" i="9" s="1"/>
  <c r="F3" i="9" s="1"/>
  <c r="G2" i="6"/>
  <c r="E45" i="9"/>
  <c r="F45" i="9" s="1"/>
  <c r="E44" i="9"/>
  <c r="F44" i="9" s="1"/>
  <c r="E43" i="9"/>
  <c r="F43" i="9" s="1"/>
  <c r="E42" i="9"/>
  <c r="F42" i="9" s="1"/>
  <c r="E41" i="9"/>
  <c r="F41" i="9" s="1"/>
  <c r="E40" i="9"/>
  <c r="F40" i="9" s="1"/>
  <c r="E39" i="9"/>
  <c r="F39" i="9" s="1"/>
  <c r="E38" i="9"/>
  <c r="F38" i="9" s="1"/>
  <c r="E37" i="9"/>
  <c r="F37" i="9" s="1"/>
  <c r="E36" i="9"/>
  <c r="F36" i="9" s="1"/>
  <c r="E35" i="9"/>
  <c r="F35" i="9" s="1"/>
  <c r="E34" i="9"/>
  <c r="F34" i="9" s="1"/>
  <c r="E33" i="9"/>
  <c r="F33" i="9" s="1"/>
  <c r="E32" i="9"/>
  <c r="F32" i="9" s="1"/>
  <c r="E29" i="9"/>
  <c r="F29" i="9" s="1"/>
  <c r="E28" i="9"/>
  <c r="F28" i="9" s="1"/>
  <c r="E27" i="9"/>
  <c r="F27" i="9" s="1"/>
  <c r="E23" i="9"/>
  <c r="F23" i="9" s="1"/>
  <c r="E22" i="9"/>
  <c r="F22" i="9" s="1"/>
  <c r="E21" i="9"/>
  <c r="F21" i="9" s="1"/>
  <c r="E20" i="9"/>
  <c r="F20" i="9" s="1"/>
  <c r="E19" i="9"/>
  <c r="F19" i="9" s="1"/>
  <c r="E18" i="9"/>
  <c r="F18" i="9" s="1"/>
  <c r="E17" i="9"/>
  <c r="F17" i="9" s="1"/>
  <c r="E16" i="9"/>
  <c r="F16" i="9" s="1"/>
  <c r="E14" i="9"/>
  <c r="F14" i="9" s="1"/>
  <c r="E12" i="9"/>
  <c r="F12" i="9" s="1"/>
  <c r="E11" i="9"/>
  <c r="F11" i="9" s="1"/>
  <c r="E10" i="9"/>
  <c r="F10" i="9" s="1"/>
  <c r="E7" i="9"/>
  <c r="F7" i="9" s="1"/>
  <c r="E6" i="9"/>
  <c r="F6" i="9" s="1"/>
  <c r="B74" i="3"/>
  <c r="B73" i="3"/>
  <c r="AA65" i="3"/>
  <c r="S62" i="3"/>
  <c r="U61" i="3"/>
  <c r="W61" i="3" s="1"/>
  <c r="Y61" i="3" s="1"/>
  <c r="AC61" i="3" s="1"/>
  <c r="AA60" i="3"/>
  <c r="U60" i="3"/>
  <c r="W60" i="3" s="1"/>
  <c r="AA59" i="3"/>
  <c r="U59" i="3"/>
  <c r="W59" i="3" s="1"/>
  <c r="U58" i="3"/>
  <c r="W58" i="3" s="1"/>
  <c r="Y58" i="3" s="1"/>
  <c r="AC58" i="3" s="1"/>
  <c r="AA57" i="3"/>
  <c r="U57" i="3"/>
  <c r="W57" i="3" s="1"/>
  <c r="Y57" i="3" s="1"/>
  <c r="AC57" i="3" s="1"/>
  <c r="U56" i="3"/>
  <c r="W56" i="3" s="1"/>
  <c r="Y56" i="3" s="1"/>
  <c r="AC56" i="3" s="1"/>
  <c r="AA55" i="3"/>
  <c r="C53" i="1"/>
  <c r="AA54" i="3"/>
  <c r="U54" i="3"/>
  <c r="W54" i="3" s="1"/>
  <c r="AA53" i="3"/>
  <c r="U53" i="3"/>
  <c r="W53" i="3" s="1"/>
  <c r="AA52" i="3"/>
  <c r="U52" i="3"/>
  <c r="W52" i="3" s="1"/>
  <c r="AA51" i="3"/>
  <c r="C49" i="1"/>
  <c r="AA50" i="3"/>
  <c r="U50" i="3"/>
  <c r="W50" i="3" s="1"/>
  <c r="AA49" i="3"/>
  <c r="U49" i="3"/>
  <c r="W49" i="3" s="1"/>
  <c r="AA48" i="3"/>
  <c r="C46" i="1"/>
  <c r="AA47" i="3"/>
  <c r="C45" i="1"/>
  <c r="AA46" i="3"/>
  <c r="U46" i="3"/>
  <c r="W46" i="3" s="1"/>
  <c r="AA45" i="3"/>
  <c r="U45" i="3"/>
  <c r="W45" i="3" s="1"/>
  <c r="AA44" i="3"/>
  <c r="U44" i="3"/>
  <c r="W44" i="3" s="1"/>
  <c r="AA43" i="3"/>
  <c r="C41" i="1"/>
  <c r="AA42" i="3"/>
  <c r="U42" i="3"/>
  <c r="W42" i="3" s="1"/>
  <c r="AA41" i="3"/>
  <c r="U41" i="3"/>
  <c r="W41" i="3" s="1"/>
  <c r="U40" i="3"/>
  <c r="W40" i="3" s="1"/>
  <c r="U39" i="3"/>
  <c r="W39" i="3" s="1"/>
  <c r="AA38" i="3"/>
  <c r="U38" i="3"/>
  <c r="W38" i="3" s="1"/>
  <c r="AA37" i="3"/>
  <c r="U37" i="3"/>
  <c r="W37" i="3" s="1"/>
  <c r="AA36" i="3"/>
  <c r="U36" i="3"/>
  <c r="W36" i="3" s="1"/>
  <c r="U35" i="3"/>
  <c r="W35" i="3" s="1"/>
  <c r="U34" i="3"/>
  <c r="W34" i="3" s="1"/>
  <c r="AE33" i="3"/>
  <c r="U33" i="3"/>
  <c r="AA32" i="3"/>
  <c r="U32" i="3"/>
  <c r="W32" i="3" s="1"/>
  <c r="AA31" i="3"/>
  <c r="C30" i="1"/>
  <c r="AA30" i="3"/>
  <c r="U30" i="3"/>
  <c r="W30" i="3" s="1"/>
  <c r="AA29" i="3"/>
  <c r="C28" i="1"/>
  <c r="AA28" i="3"/>
  <c r="U28" i="3"/>
  <c r="W28" i="3" s="1"/>
  <c r="AA27" i="3"/>
  <c r="C26" i="1"/>
  <c r="AA26" i="3"/>
  <c r="U26" i="3"/>
  <c r="W26" i="3" s="1"/>
  <c r="AA25" i="3"/>
  <c r="U25" i="3"/>
  <c r="W25" i="3" s="1"/>
  <c r="AA23" i="3"/>
  <c r="U23" i="3"/>
  <c r="W23" i="3" s="1"/>
  <c r="AA22" i="3"/>
  <c r="U22" i="3"/>
  <c r="W22" i="3" s="1"/>
  <c r="AA21" i="3"/>
  <c r="U21" i="3"/>
  <c r="W21" i="3" s="1"/>
  <c r="AA20" i="3"/>
  <c r="U20" i="3"/>
  <c r="W20" i="3" s="1"/>
  <c r="AA19" i="3"/>
  <c r="C18" i="1"/>
  <c r="U18" i="3"/>
  <c r="W18" i="3" s="1"/>
  <c r="U17" i="3"/>
  <c r="W17" i="3" s="1"/>
  <c r="AA16" i="3"/>
  <c r="C15" i="1"/>
  <c r="AA15" i="3"/>
  <c r="U15" i="3"/>
  <c r="W15" i="3" s="1"/>
  <c r="AA14" i="3"/>
  <c r="U14" i="3"/>
  <c r="W14" i="3" s="1"/>
  <c r="AA13" i="3"/>
  <c r="C12" i="1"/>
  <c r="AA12" i="3"/>
  <c r="U12" i="3"/>
  <c r="W12" i="3" s="1"/>
  <c r="U11" i="3"/>
  <c r="W11" i="3" s="1"/>
  <c r="G59" i="1"/>
  <c r="E59" i="1"/>
  <c r="C59" i="1"/>
  <c r="G58" i="1"/>
  <c r="E58" i="1"/>
  <c r="C58" i="1"/>
  <c r="G57" i="1"/>
  <c r="C57" i="1"/>
  <c r="C56" i="1"/>
  <c r="C55" i="1"/>
  <c r="C54" i="1"/>
  <c r="C52" i="1"/>
  <c r="C51" i="1"/>
  <c r="C50" i="1"/>
  <c r="C48" i="1"/>
  <c r="C44" i="1"/>
  <c r="C43" i="1"/>
  <c r="C42" i="1"/>
  <c r="E40" i="1"/>
  <c r="C40" i="1"/>
  <c r="C39" i="1"/>
  <c r="C38" i="1"/>
  <c r="C36" i="1"/>
  <c r="C27" i="1"/>
  <c r="C24" i="1"/>
  <c r="C16" i="1"/>
  <c r="C14" i="1"/>
  <c r="E12" i="1"/>
  <c r="E11" i="1"/>
  <c r="E10" i="1"/>
  <c r="C10" i="1"/>
  <c r="K7" i="1"/>
  <c r="H7" i="1"/>
  <c r="C7" i="1"/>
  <c r="C5" i="1"/>
  <c r="Y20" i="3" l="1"/>
  <c r="AC20" i="3" s="1"/>
  <c r="Y22" i="3"/>
  <c r="AC22" i="3" s="1"/>
  <c r="C19" i="1"/>
  <c r="Y60" i="3"/>
  <c r="AC60" i="3" s="1"/>
  <c r="C11" i="1"/>
  <c r="C25" i="1"/>
  <c r="C34" i="1"/>
  <c r="Y15" i="3"/>
  <c r="AC15" i="3" s="1"/>
  <c r="U19" i="3"/>
  <c r="W19" i="3" s="1"/>
  <c r="Y19" i="3" s="1"/>
  <c r="AC19" i="3" s="1"/>
  <c r="U48" i="3"/>
  <c r="W48" i="3" s="1"/>
  <c r="Y48" i="3" s="1"/>
  <c r="AC48" i="3" s="1"/>
  <c r="Y59" i="3"/>
  <c r="AC59" i="3" s="1"/>
  <c r="C17" i="1"/>
  <c r="C47" i="1"/>
  <c r="U29" i="3"/>
  <c r="W29" i="3" s="1"/>
  <c r="Y29" i="3" s="1"/>
  <c r="AC29" i="3" s="1"/>
  <c r="Y37" i="3"/>
  <c r="AC37" i="3" s="1"/>
  <c r="C35" i="1"/>
  <c r="C37" i="1"/>
  <c r="U16" i="3"/>
  <c r="W16" i="3" s="1"/>
  <c r="Y16" i="3" s="1"/>
  <c r="U43" i="3"/>
  <c r="W43" i="3" s="1"/>
  <c r="U47" i="3"/>
  <c r="W47" i="3" s="1"/>
  <c r="Y47" i="3" s="1"/>
  <c r="AC47" i="3" s="1"/>
  <c r="U51" i="3"/>
  <c r="W51" i="3" s="1"/>
  <c r="Y51" i="3" s="1"/>
  <c r="AC51" i="3" s="1"/>
  <c r="U55" i="3"/>
  <c r="W55" i="3" s="1"/>
  <c r="Y55" i="3" s="1"/>
  <c r="AC55" i="3" s="1"/>
  <c r="C13" i="1"/>
  <c r="C22" i="1"/>
  <c r="Y38" i="3"/>
  <c r="AC38" i="3" s="1"/>
  <c r="Y41" i="3"/>
  <c r="AC41" i="3" s="1"/>
  <c r="Y43" i="3"/>
  <c r="AC43" i="3" s="1"/>
  <c r="Y45" i="3"/>
  <c r="AC45" i="3" s="1"/>
  <c r="Y50" i="3"/>
  <c r="AC50" i="3" s="1"/>
  <c r="Y52" i="3"/>
  <c r="AC52" i="3" s="1"/>
  <c r="Y53" i="3"/>
  <c r="AC53" i="3" s="1"/>
  <c r="C20" i="1"/>
  <c r="C33" i="1"/>
  <c r="Y42" i="3"/>
  <c r="AC42" i="3" s="1"/>
  <c r="Y44" i="3"/>
  <c r="AC44" i="3" s="1"/>
  <c r="Y46" i="3"/>
  <c r="AC46" i="3" s="1"/>
  <c r="Y49" i="3"/>
  <c r="AC49" i="3" s="1"/>
  <c r="Y54" i="3"/>
  <c r="AC54" i="3" s="1"/>
  <c r="C29" i="1"/>
  <c r="C31" i="1"/>
  <c r="U13" i="3"/>
  <c r="W13" i="3" s="1"/>
  <c r="Y13" i="3" s="1"/>
  <c r="AC13" i="3" s="1"/>
  <c r="U27" i="3"/>
  <c r="W27" i="3" s="1"/>
  <c r="Y27" i="3" s="1"/>
  <c r="AC27" i="3" s="1"/>
  <c r="U31" i="3"/>
  <c r="W31" i="3" s="1"/>
  <c r="Y31" i="3" s="1"/>
  <c r="AC31" i="3" s="1"/>
  <c r="Y12" i="3"/>
  <c r="AC12" i="3" s="1"/>
  <c r="Y14" i="3"/>
  <c r="AC14" i="3" s="1"/>
  <c r="Y30" i="3"/>
  <c r="AC30" i="3" s="1"/>
  <c r="Y32" i="3"/>
  <c r="AC32" i="3" s="1"/>
  <c r="Y36" i="3"/>
  <c r="AC36" i="3" s="1"/>
  <c r="Y40" i="3"/>
  <c r="AC40" i="3" s="1"/>
  <c r="H2" i="6"/>
  <c r="E2" i="9"/>
  <c r="F2" i="9" s="1"/>
  <c r="H7" i="6"/>
  <c r="H23" i="6"/>
  <c r="AA18" i="3"/>
  <c r="Y18" i="3" s="1"/>
  <c r="AC18" i="3" s="1"/>
  <c r="AA34" i="3"/>
  <c r="Y34" i="3" s="1"/>
  <c r="AC34" i="3" s="1"/>
  <c r="AA11" i="3"/>
  <c r="Y11" i="3" s="1"/>
  <c r="AC11" i="3" s="1"/>
  <c r="Y25" i="3"/>
  <c r="AC25" i="3" s="1"/>
  <c r="AA17" i="3"/>
  <c r="Y17" i="3" s="1"/>
  <c r="AC17" i="3" s="1"/>
  <c r="H15" i="6"/>
  <c r="E5" i="9"/>
  <c r="F5" i="9" s="1"/>
  <c r="E26" i="9"/>
  <c r="F26" i="9" s="1"/>
  <c r="C23" i="1"/>
  <c r="U24" i="3"/>
  <c r="W24" i="3" s="1"/>
  <c r="Y23" i="3"/>
  <c r="AC23" i="3" s="1"/>
  <c r="Y21" i="3"/>
  <c r="AC21" i="3" s="1"/>
  <c r="Y26" i="3"/>
  <c r="AC26" i="3" s="1"/>
  <c r="Y28" i="3"/>
  <c r="AC28" i="3" s="1"/>
  <c r="AA33" i="3"/>
  <c r="AA35" i="3"/>
  <c r="Y35" i="3" s="1"/>
  <c r="AC35" i="3" s="1"/>
  <c r="AA39" i="3"/>
  <c r="Y39" i="3" s="1"/>
  <c r="AC39" i="3" s="1"/>
  <c r="E31" i="9"/>
  <c r="F31" i="9" s="1"/>
  <c r="H4" i="6"/>
  <c r="H8" i="6"/>
  <c r="H10" i="6"/>
  <c r="H20" i="6"/>
  <c r="H22" i="6"/>
  <c r="G27" i="6"/>
  <c r="H27" i="6" s="1"/>
  <c r="W33" i="3"/>
  <c r="C32" i="1"/>
  <c r="U62" i="3" l="1"/>
  <c r="Q62" i="3" s="1"/>
  <c r="AA24" i="3"/>
  <c r="E15" i="9"/>
  <c r="F15" i="9" s="1"/>
  <c r="Y33" i="3"/>
  <c r="W62" i="3"/>
  <c r="Y24" i="3" l="1"/>
  <c r="AC24" i="3" s="1"/>
  <c r="AA62" i="3"/>
  <c r="AC33" i="3"/>
  <c r="AC62" i="3" l="1"/>
  <c r="Y62" i="3"/>
</calcChain>
</file>

<file path=xl/connections.xml><?xml version="1.0" encoding="utf-8"?>
<connections xmlns="http://schemas.openxmlformats.org/spreadsheetml/2006/main">
  <connection id="1" name="LinkedTable_InvoiceTable" type="102" refreshedVersion="6" minRefreshableVersion="5">
    <extLst>
      <ext xmlns:x15="http://schemas.microsoft.com/office/spreadsheetml/2010/11/main" uri="{DE250136-89BD-433C-8126-D09CA5730AF9}">
        <x15:connection id="InvoiceTable">
          <x15:rangePr sourceName="_xlcn.LinkedTable_InvoiceTable"/>
        </x15:connection>
      </ext>
    </extLst>
  </connection>
  <connection id="2" name="LinkedTable_POLineTable" type="102" refreshedVersion="6" minRefreshableVersion="5">
    <extLst>
      <ext xmlns:x15="http://schemas.microsoft.com/office/spreadsheetml/2010/11/main" uri="{DE250136-89BD-433C-8126-D09CA5730AF9}">
        <x15:connection id="POLineTable">
          <x15:rangePr sourceName="_xlcn.LinkedTable_POLineTable"/>
        </x15:connection>
      </ext>
    </extLst>
  </connection>
  <connection id="3"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<sst xmlns="http://schemas.openxmlformats.org/spreadsheetml/2006/main" count="472" uniqueCount="118">
  <si>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</si>
  <si>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</si>
  <si>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</si>
  <si>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</si>
  <si>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</si>
  <si>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</si>
  <si>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</si>
  <si>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</si>
  <si>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</si>
  <si>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</si>
  <si>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</si>
  <si>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</si>
  <si>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</si>
  <si>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</si>
  <si>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</si>
  <si>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</si>
  <si>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</si>
  <si>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</si>
  <si>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</si>
  <si>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</si>
  <si>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</si>
  <si>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</si>
  <si>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</si>
  <si>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</si>
  <si>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</si>
  <si>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</si>
  <si>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</si>
  <si>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</si>
  <si>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</si>
  <si>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</si>
  <si>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</si>
  <si>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</si>
  <si>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</si>
  <si>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</si>
  <si>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</si>
  <si>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</si>
  <si>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</si>
  <si>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</si>
  <si>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</si>
  <si>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</si>
  <si>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</si>
  <si>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</si>
  <si>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</si>
  <si>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</si>
  <si>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</si>
  <si>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</si>
  <si>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</si>
  <si>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</si>
  <si>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Jarrod Fitzpatrick</t>
  </si>
  <si>
    <t>Proof of completed furnace uprade</t>
  </si>
  <si>
    <t>JLab Acceptance of nitrogen doping process - Cavity 1 (of 2)</t>
  </si>
  <si>
    <t>JLab Acceptance of nitrogen doping process - Cavity 2 (of 2)</t>
  </si>
  <si>
    <t>Manufacturing Drawings released and accepted by JLab</t>
  </si>
  <si>
    <t>First Article Cavities Mechanical Pre-fab</t>
  </si>
  <si>
    <t>First Articles (1-8) Delivered and Accepted by JLab</t>
  </si>
  <si>
    <t>Production Cavities (9-72) Mechanical Pre-Fabrication</t>
  </si>
  <si>
    <t>Production Cavities (73-133) Mechanical Pre-Fabrication</t>
  </si>
  <si>
    <t>Delivery &amp; Acceptance of Cavities (9-12)</t>
  </si>
  <si>
    <t>Delivery &amp; Acceptance of Cavities (13-16)</t>
  </si>
  <si>
    <t>Delivery &amp; Acceptance of Cavities (17-20)</t>
  </si>
  <si>
    <t>Delivery &amp; Acceptance of Cavities (21-24)</t>
  </si>
  <si>
    <t>Delivery &amp; Acceptance of Cavities (25-28)</t>
  </si>
  <si>
    <t>Delivery &amp; Acceptance of Cavities (29-32)</t>
  </si>
  <si>
    <t>Delivery &amp; Acceptance of Cavities (33-36)</t>
  </si>
  <si>
    <t>Delivery &amp; Acceptance of Cavities (37-40)</t>
  </si>
  <si>
    <t>Delivery &amp; Acceptance of Cavities (41-44)</t>
  </si>
  <si>
    <t>Delivery &amp; Acceptance of Cavities (45-48)</t>
  </si>
  <si>
    <t>Delivery &amp; Acceptance of Cavities (49-52)</t>
  </si>
  <si>
    <t>Delivery &amp; Acceptance of Cavities (53-56)</t>
  </si>
  <si>
    <t>Delivery &amp; Acceptance of Cavities (57-60)</t>
  </si>
  <si>
    <t>Delivery &amp; Acceptance of Cavities (61-64)</t>
  </si>
  <si>
    <t>Delivery &amp; Acceptance of Cavities (65-68)</t>
  </si>
  <si>
    <t>Delivery &amp; Acceptance of Cavities (69-72)</t>
  </si>
  <si>
    <t>Delivery &amp; Acceptance of Cavities (73-76)</t>
  </si>
  <si>
    <t>Delivery &amp; Acceptance of Cavities (77-80)</t>
  </si>
  <si>
    <t>Delivery &amp; Acceptance of Cavities (81-84)</t>
  </si>
  <si>
    <t>Delivery &amp; Acceptance of Cavities (85-88)</t>
  </si>
  <si>
    <t>Delivery &amp; Acceptance of Cavities (89-92)</t>
  </si>
  <si>
    <t>Delivery &amp; Acceptance of Cavities (93-96)</t>
  </si>
  <si>
    <t>Delivery &amp; Acceptance of Cavities (97-100)</t>
  </si>
  <si>
    <t>Delivery &amp; Acceptance of Cavities (101-104)</t>
  </si>
  <si>
    <t>Delivery &amp; Acceptance of Cavities (105-108)</t>
  </si>
  <si>
    <t>Delivery &amp; Acceptance of Cavities (109-112)</t>
  </si>
  <si>
    <t>Delivery &amp; Acceptance of Cavities (113-116)</t>
  </si>
  <si>
    <t>Delivery &amp; Acceptance of Cavities (117-120)</t>
  </si>
  <si>
    <t>Delivery &amp; Acceptance of Cavities (121-124)</t>
  </si>
  <si>
    <t>Delivery &amp; Acceptance of Cavities (125-128)</t>
  </si>
  <si>
    <t>Delivery &amp; Acceptance of Cavities (129-133)</t>
  </si>
  <si>
    <t>15-C0753</t>
  </si>
  <si>
    <t>Description</t>
  </si>
  <si>
    <t>Etorre Zanon</t>
  </si>
  <si>
    <t>Est Date</t>
  </si>
  <si>
    <t>% Complete</t>
  </si>
  <si>
    <t>MOD 003: First Article Incentives</t>
  </si>
  <si>
    <t>MOD 004: Right Angle Valves</t>
  </si>
  <si>
    <t>MOD 005: CTM Spare Parts</t>
  </si>
  <si>
    <t>Invoice #</t>
  </si>
  <si>
    <t>Invoice Date</t>
  </si>
  <si>
    <t>Invoice Amount</t>
  </si>
  <si>
    <t>MOD 006: Recipe Modification (Cavities 9-16)</t>
  </si>
  <si>
    <t/>
  </si>
  <si>
    <t>Fitzpatrick</t>
  </si>
  <si>
    <t>Act Complete Date</t>
  </si>
  <si>
    <t>Invoice Approval Date</t>
  </si>
  <si>
    <t>NOTES</t>
  </si>
  <si>
    <t>Amount Approved</t>
  </si>
  <si>
    <t>Dollar Approved</t>
  </si>
  <si>
    <t>Approval Date</t>
  </si>
  <si>
    <t>Notes</t>
  </si>
  <si>
    <t>Cavities 200-203</t>
  </si>
  <si>
    <t>Cavities 204-207</t>
  </si>
  <si>
    <t>Payments</t>
  </si>
  <si>
    <t>Balance</t>
  </si>
  <si>
    <t>MOD 007: Recipe Mod (Cavs 17-133) $3547.1/ea</t>
  </si>
  <si>
    <t>MOD 002: Support of DESY EQUIPMENT (7,621/mo)</t>
  </si>
  <si>
    <t>MOD 008: Right Angle Valves</t>
  </si>
  <si>
    <t>Shipping Costs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</si>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</sst>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164" formatCode="m/d/yyyy;@"/>
    <numFmt numFmtId="165" formatCode="0.0%"/>
    <numFmt numFmtId="166" formatCode="m/d/yy;@"/>
    <numFmt numFmtId="167" formatCode="0.0000"/>
    <numFmt numFmtId="168" formatCode="[$-409]mmmm\-yy;@"/>
    <numFmt numFmtId="169" formatCode="[$-409]mmm\-yy;@"/>
    <numFmt numFmtId="170" formatCode="_(&quot;$&quot;* #,##0_);_(&quot;$&quot;* \(#,##0\);_(&quot;$&quot;* &quot;-&quot;??_);_(@_)"/>
    <numFmt numFmtId="171" formatCode="&quot;$&quot;#,##0"/>
  </numFmts>
  <fonts count="2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sz val="10"/>
      <name val="Arial"/>
      <family val="2"/>
    </font>
    <font>
      <sz val="11"/>
      <name val="Arial"/>
      <family val="2"/>
    </font>
    <font>
      <b/>
      <sz val="11"/>
      <name val="Arial"/>
      <family val="2"/>
    </font>
    <font>
      <sz val="10"/>
      <color theme="1"/>
      <name val="Arial"/>
      <family val="2"/>
    </font>
    <font>
      <sz val="10"/>
      <color theme="1"/>
      <name val="Arial"/>
      <family val="2"/>
    </font>
  </fonts>
  <fills count="14">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solid">
        <fgColor theme="0"/>
        <bgColor indexed="64"/>
      </patternFill>
    </fill>
    <fill>
      <patternFill patternType="solid">
        <fgColor theme="0" tint="-0.14999847407452621"/>
        <bgColor theme="0" tint="-0.14999847407452621"/>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4"/>
        <bgColor theme="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ck">
        <color theme="0"/>
      </left>
      <right style="thick">
        <color theme="0"/>
      </right>
      <top style="thin">
        <color indexed="64"/>
      </top>
      <bottom style="thin">
        <color indexed="64"/>
      </bottom>
      <diagonal/>
    </border>
    <border>
      <left style="thick">
        <color theme="0"/>
      </left>
      <right style="thick">
        <color theme="0"/>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theme="1"/>
      </top>
      <bottom/>
      <diagonal/>
    </border>
    <border>
      <left style="thick">
        <color theme="0"/>
      </left>
      <right/>
      <top/>
      <bottom/>
      <diagonal/>
    </border>
    <border>
      <left style="thick">
        <color theme="0"/>
      </left>
      <right/>
      <top/>
      <bottom style="thin">
        <color indexed="64"/>
      </bottom>
      <diagonal/>
    </border>
    <border>
      <left style="thick">
        <color theme="0"/>
      </left>
      <right/>
      <top style="thin">
        <color indexed="64"/>
      </top>
      <bottom style="thin">
        <color indexed="64"/>
      </bottom>
      <diagonal/>
    </border>
  </borders>
  <cellStyleXfs count="17">
    <xf numFmtId="0" fontId="0" fillId="0" borderId="0"/>
    <xf numFmtId="9" fontId="10" fillId="0" borderId="0" applyFont="0" applyFill="0" applyBorder="0" applyAlignment="0" applyProtection="0"/>
    <xf numFmtId="0" fontId="8" fillId="0" borderId="0"/>
    <xf numFmtId="44" fontId="8"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4" fontId="16" fillId="0" borderId="0" applyFont="0" applyFill="0" applyBorder="0" applyAlignment="0" applyProtection="0"/>
  </cellStyleXfs>
  <cellXfs count="20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0" fillId="0" borderId="0" xfId="0" applyBorder="1" applyAlignment="1">
      <alignment horizontal="center" vertical="top"/>
    </xf>
    <xf numFmtId="0" fontId="9" fillId="0" borderId="0" xfId="0" applyFont="1" applyBorder="1"/>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Protection="1">
      <protection locked="0"/>
    </xf>
    <xf numFmtId="0" fontId="0" fillId="0" borderId="0" xfId="0" applyAlignment="1">
      <alignment wrapText="1"/>
    </xf>
    <xf numFmtId="0" fontId="8"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9" fillId="0" borderId="1" xfId="0" applyFont="1" applyBorder="1" applyAlignment="1" applyProtection="1">
      <alignment horizontal="center" wrapText="1"/>
    </xf>
    <xf numFmtId="0" fontId="0" fillId="0" borderId="0" xfId="0" applyAlignment="1" applyProtection="1">
      <alignment horizontal="center" wrapText="1"/>
    </xf>
    <xf numFmtId="0" fontId="9"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5" fillId="0" borderId="1" xfId="0" applyFont="1" applyBorder="1" applyProtection="1">
      <protection locked="0"/>
    </xf>
    <xf numFmtId="0" fontId="5" fillId="0" borderId="1" xfId="0" applyFont="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8" fillId="0" borderId="0" xfId="0" applyFont="1" applyBorder="1" applyProtection="1">
      <protection locked="0"/>
    </xf>
    <xf numFmtId="0" fontId="8"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8" fillId="0" borderId="1" xfId="0" applyFont="1" applyBorder="1" applyAlignment="1" applyProtection="1">
      <alignment horizontal="left"/>
    </xf>
    <xf numFmtId="0" fontId="11" fillId="0" borderId="0" xfId="0" applyFont="1"/>
    <xf numFmtId="0" fontId="13" fillId="0" borderId="0" xfId="0" applyFont="1"/>
    <xf numFmtId="0" fontId="8" fillId="0" borderId="1" xfId="0" applyFont="1" applyBorder="1" applyAlignment="1" applyProtection="1">
      <alignment horizontal="center" wrapText="1"/>
    </xf>
    <xf numFmtId="0" fontId="0" fillId="0" borderId="0" xfId="0" applyAlignment="1"/>
    <xf numFmtId="0" fontId="8" fillId="0" borderId="0" xfId="0" applyFont="1" applyBorder="1" applyAlignment="1" applyProtection="1">
      <alignment horizontal="right"/>
      <protection locked="0"/>
    </xf>
    <xf numFmtId="0" fontId="0" fillId="0" borderId="1" xfId="0" applyBorder="1" applyProtection="1"/>
    <xf numFmtId="0" fontId="8" fillId="0" borderId="0" xfId="0" applyFont="1" applyBorder="1" applyAlignment="1" applyProtection="1">
      <alignment horizontal="center" wrapText="1"/>
    </xf>
    <xf numFmtId="0" fontId="7" fillId="0" borderId="1" xfId="0" applyFont="1" applyBorder="1" applyAlignment="1" applyProtection="1">
      <alignment horizontal="center" wrapText="1"/>
    </xf>
    <xf numFmtId="0" fontId="5"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8" fillId="0" borderId="1" xfId="0" applyFont="1" applyFill="1" applyBorder="1" applyAlignment="1" applyProtection="1">
      <alignment horizontal="center"/>
      <protection locked="0"/>
    </xf>
    <xf numFmtId="0" fontId="8" fillId="0" borderId="2" xfId="1" applyNumberFormat="1" applyFont="1" applyBorder="1" applyAlignment="1" applyProtection="1">
      <alignment horizontal="center"/>
    </xf>
    <xf numFmtId="10" fontId="0" fillId="0" borderId="0" xfId="1" applyNumberFormat="1" applyFont="1" applyBorder="1" applyProtection="1"/>
    <xf numFmtId="0" fontId="0" fillId="0" borderId="0" xfId="0" applyAlignment="1">
      <alignment wrapText="1"/>
    </xf>
    <xf numFmtId="0" fontId="9" fillId="0" borderId="0" xfId="0" applyFont="1" applyAlignment="1">
      <alignment wrapText="1"/>
    </xf>
    <xf numFmtId="0" fontId="0" fillId="0" borderId="0" xfId="0" applyAlignment="1">
      <alignment horizontal="center"/>
    </xf>
    <xf numFmtId="0" fontId="5" fillId="0" borderId="0" xfId="0" applyFont="1" applyAlignment="1">
      <alignment horizontal="center"/>
    </xf>
    <xf numFmtId="0" fontId="0" fillId="0" borderId="0" xfId="0" applyAlignment="1">
      <alignment horizontal="left"/>
    </xf>
    <xf numFmtId="0" fontId="9" fillId="0" borderId="0" xfId="0" applyFont="1" applyAlignment="1">
      <alignment horizontal="left"/>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5" fillId="0" borderId="0" xfId="0" applyFont="1" applyAlignment="1">
      <alignment wrapText="1"/>
    </xf>
    <xf numFmtId="0" fontId="0" fillId="0" borderId="0" xfId="0" applyBorder="1" applyAlignment="1" applyProtection="1">
      <alignment wrapText="1"/>
      <protection locked="0"/>
    </xf>
    <xf numFmtId="0" fontId="9" fillId="7" borderId="1" xfId="0" applyFont="1" applyFill="1" applyBorder="1" applyAlignment="1">
      <alignment horizontal="center" wrapText="1"/>
    </xf>
    <xf numFmtId="0" fontId="8" fillId="7" borderId="1" xfId="0" applyFont="1" applyFill="1" applyBorder="1" applyAlignment="1">
      <alignment horizontal="center" wrapText="1"/>
    </xf>
    <xf numFmtId="0" fontId="0" fillId="0" borderId="0" xfId="0" applyAlignment="1">
      <alignment horizontal="left" wrapText="1"/>
    </xf>
    <xf numFmtId="0" fontId="0" fillId="7" borderId="1" xfId="0" applyFill="1" applyBorder="1" applyAlignment="1">
      <alignment horizontal="center" wrapText="1"/>
    </xf>
    <xf numFmtId="0" fontId="0" fillId="0" borderId="2" xfId="0" applyBorder="1" applyAlignment="1">
      <alignment horizontal="left"/>
    </xf>
    <xf numFmtId="165" fontId="5" fillId="0" borderId="0" xfId="1" applyNumberFormat="1" applyFont="1" applyAlignment="1">
      <alignment horizontal="center"/>
    </xf>
    <xf numFmtId="0" fontId="5" fillId="0" borderId="0" xfId="0" applyFont="1"/>
    <xf numFmtId="4" fontId="5" fillId="0" borderId="0" xfId="0" applyNumberFormat="1" applyFont="1"/>
    <xf numFmtId="0" fontId="15" fillId="8" borderId="4" xfId="0" applyFont="1" applyFill="1" applyBorder="1" applyAlignment="1">
      <alignment horizontal="center"/>
    </xf>
    <xf numFmtId="9" fontId="0" fillId="0" borderId="4" xfId="1" applyFont="1" applyBorder="1" applyAlignment="1">
      <alignment horizontal="center"/>
    </xf>
    <xf numFmtId="14" fontId="0" fillId="0" borderId="0" xfId="0" applyNumberFormat="1"/>
    <xf numFmtId="0" fontId="8" fillId="0" borderId="5" xfId="2" applyFont="1" applyFill="1" applyBorder="1" applyAlignment="1">
      <alignment vertical="center" wrapText="1"/>
    </xf>
    <xf numFmtId="0" fontId="8" fillId="0" borderId="0" xfId="0" applyFont="1" applyFill="1" applyBorder="1" applyProtection="1">
      <protection locked="0"/>
    </xf>
    <xf numFmtId="0" fontId="8" fillId="0" borderId="2" xfId="0" applyFont="1" applyBorder="1" applyAlignment="1">
      <alignment horizontal="left"/>
    </xf>
    <xf numFmtId="0" fontId="8" fillId="0" borderId="5" xfId="0" applyFont="1" applyBorder="1" applyAlignment="1">
      <alignment wrapText="1"/>
    </xf>
    <xf numFmtId="4" fontId="8" fillId="0" borderId="0" xfId="0" applyNumberFormat="1" applyFont="1" applyAlignment="1">
      <alignment horizontal="center" wrapText="1"/>
    </xf>
    <xf numFmtId="4" fontId="8" fillId="4" borderId="1" xfId="0" applyNumberFormat="1" applyFont="1" applyFill="1" applyBorder="1" applyAlignment="1">
      <alignment wrapText="1"/>
    </xf>
    <xf numFmtId="10" fontId="8" fillId="0" borderId="1" xfId="1" applyNumberFormat="1" applyFont="1" applyFill="1" applyBorder="1" applyAlignment="1" applyProtection="1">
      <alignment horizontal="center"/>
      <protection locked="0"/>
    </xf>
    <xf numFmtId="0" fontId="8" fillId="0" borderId="1" xfId="0" applyFont="1" applyBorder="1" applyAlignment="1">
      <alignment horizontal="left"/>
    </xf>
    <xf numFmtId="0" fontId="8" fillId="0" borderId="6" xfId="0" applyFont="1" applyBorder="1" applyAlignment="1">
      <alignment wrapText="1"/>
    </xf>
    <xf numFmtId="10" fontId="0" fillId="0" borderId="1" xfId="1" applyNumberFormat="1" applyFont="1" applyBorder="1" applyAlignment="1" applyProtection="1">
      <alignment horizontal="center"/>
    </xf>
    <xf numFmtId="0" fontId="0" fillId="0" borderId="0" xfId="0" applyAlignment="1">
      <alignment horizontal="center"/>
    </xf>
    <xf numFmtId="164" fontId="13" fillId="0" borderId="1" xfId="0" applyNumberFormat="1" applyFont="1" applyBorder="1" applyProtection="1"/>
    <xf numFmtId="0" fontId="0" fillId="0" borderId="0" xfId="0" applyBorder="1" applyAlignment="1">
      <alignment horizontal="center"/>
    </xf>
    <xf numFmtId="0" fontId="8" fillId="0" borderId="0" xfId="0" applyFont="1" applyAlignment="1">
      <alignment horizontal="left"/>
    </xf>
    <xf numFmtId="0" fontId="5" fillId="0" borderId="1" xfId="0" applyFont="1" applyBorder="1" applyAlignment="1" applyProtection="1">
      <alignment horizontal="left"/>
      <protection locked="0"/>
    </xf>
    <xf numFmtId="14" fontId="8" fillId="0" borderId="1" xfId="0" applyNumberFormat="1" applyFont="1" applyBorder="1" applyAlignment="1" applyProtection="1">
      <alignment wrapText="1"/>
    </xf>
    <xf numFmtId="0" fontId="8" fillId="0" borderId="0" xfId="0" applyFont="1" applyAlignment="1" applyProtection="1">
      <alignment horizontal="center"/>
    </xf>
    <xf numFmtId="4" fontId="8" fillId="3" borderId="1" xfId="0" applyNumberFormat="1" applyFont="1" applyFill="1" applyBorder="1" applyAlignment="1" applyProtection="1">
      <alignment wrapText="1"/>
    </xf>
    <xf numFmtId="4" fontId="8" fillId="2" borderId="0" xfId="0" applyNumberFormat="1" applyFont="1" applyFill="1" applyBorder="1" applyAlignment="1" applyProtection="1">
      <alignment horizontal="center"/>
    </xf>
    <xf numFmtId="4" fontId="8" fillId="0" borderId="1" xfId="0" applyNumberFormat="1" applyFont="1" applyBorder="1" applyProtection="1"/>
    <xf numFmtId="4" fontId="8" fillId="0" borderId="0" xfId="0" applyNumberFormat="1" applyFont="1" applyBorder="1" applyAlignment="1" applyProtection="1">
      <alignment horizontal="center" wrapText="1"/>
    </xf>
    <xf numFmtId="4" fontId="8" fillId="3" borderId="2" xfId="0" applyNumberFormat="1" applyFont="1" applyFill="1" applyBorder="1" applyAlignment="1" applyProtection="1">
      <alignment wrapText="1"/>
    </xf>
    <xf numFmtId="0" fontId="17" fillId="0" borderId="0" xfId="0" applyFont="1" applyAlignment="1">
      <alignment horizontal="center"/>
    </xf>
    <xf numFmtId="0" fontId="18" fillId="0" borderId="1" xfId="0" applyFont="1" applyBorder="1" applyAlignment="1" applyProtection="1">
      <alignment horizontal="left"/>
      <protection locked="0"/>
    </xf>
    <xf numFmtId="14" fontId="18" fillId="0" borderId="1" xfId="0" applyNumberFormat="1" applyFont="1" applyBorder="1" applyAlignment="1" applyProtection="1">
      <alignment horizontal="center" wrapText="1"/>
      <protection locked="0"/>
    </xf>
    <xf numFmtId="0" fontId="8" fillId="0" borderId="5" xfId="2" quotePrefix="1" applyFont="1" applyFill="1" applyBorder="1" applyAlignment="1">
      <alignment vertical="center" wrapText="1"/>
    </xf>
    <xf numFmtId="0" fontId="0" fillId="0" borderId="0" xfId="0" applyAlignment="1">
      <alignment horizontal="center"/>
    </xf>
    <xf numFmtId="10" fontId="8" fillId="0" borderId="2" xfId="1" applyNumberFormat="1" applyFont="1" applyBorder="1" applyAlignment="1" applyProtection="1">
      <alignment horizontal="center"/>
      <protection locked="0"/>
    </xf>
    <xf numFmtId="0" fontId="8" fillId="0" borderId="7" xfId="0" applyFont="1" applyBorder="1" applyProtection="1">
      <protection locked="0"/>
    </xf>
    <xf numFmtId="4" fontId="8" fillId="0" borderId="2" xfId="0" applyNumberFormat="1" applyFont="1" applyBorder="1" applyProtection="1">
      <protection locked="0"/>
    </xf>
    <xf numFmtId="10" fontId="8" fillId="0" borderId="1" xfId="1" applyNumberFormat="1" applyFont="1" applyBorder="1" applyAlignment="1" applyProtection="1">
      <alignment horizontal="center"/>
      <protection locked="0"/>
    </xf>
    <xf numFmtId="4" fontId="8" fillId="0" borderId="1" xfId="0" applyNumberFormat="1" applyFont="1" applyBorder="1" applyProtection="1">
      <protection locked="0"/>
    </xf>
    <xf numFmtId="44" fontId="8" fillId="0" borderId="2" xfId="14" applyFont="1" applyFill="1" applyBorder="1" applyAlignment="1">
      <alignment vertical="center" wrapText="1"/>
    </xf>
    <xf numFmtId="10" fontId="8" fillId="0" borderId="2" xfId="1" applyNumberFormat="1" applyFont="1" applyFill="1" applyBorder="1" applyAlignment="1" applyProtection="1">
      <alignment horizontal="center"/>
      <protection locked="0"/>
    </xf>
    <xf numFmtId="166" fontId="8" fillId="0" borderId="8" xfId="0" applyNumberFormat="1" applyFont="1" applyFill="1" applyBorder="1" applyAlignment="1">
      <alignment horizontal="center" wrapText="1"/>
    </xf>
    <xf numFmtId="166" fontId="8" fillId="0" borderId="9" xfId="0" applyNumberFormat="1" applyFont="1" applyFill="1" applyBorder="1" applyAlignment="1">
      <alignment horizontal="center" wrapText="1"/>
    </xf>
    <xf numFmtId="166" fontId="8" fillId="0" borderId="8" xfId="2" applyNumberFormat="1" applyFont="1" applyFill="1" applyBorder="1" applyAlignment="1">
      <alignment horizontal="center" vertical="center" wrapText="1"/>
    </xf>
    <xf numFmtId="166" fontId="8" fillId="0" borderId="9" xfId="2" applyNumberFormat="1" applyFont="1" applyFill="1" applyBorder="1" applyAlignment="1">
      <alignment horizontal="center" vertical="center" wrapText="1"/>
    </xf>
    <xf numFmtId="166" fontId="8" fillId="0" borderId="9" xfId="0" applyNumberFormat="1" applyFont="1" applyBorder="1" applyAlignment="1">
      <alignment horizontal="center" wrapText="1"/>
    </xf>
    <xf numFmtId="4" fontId="0" fillId="0" borderId="0" xfId="0" applyNumberFormat="1"/>
    <xf numFmtId="44" fontId="0" fillId="0" borderId="0" xfId="0" applyNumberFormat="1"/>
    <xf numFmtId="0" fontId="0" fillId="0" borderId="0" xfId="0" applyAlignment="1">
      <alignment horizontal="center"/>
    </xf>
    <xf numFmtId="10" fontId="8" fillId="9" borderId="1" xfId="1" applyNumberFormat="1" applyFont="1" applyFill="1" applyBorder="1" applyAlignment="1" applyProtection="1">
      <alignment horizontal="center"/>
      <protection locked="0"/>
    </xf>
    <xf numFmtId="0" fontId="0" fillId="0" borderId="0" xfId="0" applyAlignment="1">
      <alignment horizontal="center"/>
    </xf>
    <xf numFmtId="0" fontId="0" fillId="0" borderId="0" xfId="0" applyAlignment="1">
      <alignment vertical="center" wrapText="1"/>
    </xf>
    <xf numFmtId="44" fontId="0" fillId="0" borderId="0" xfId="16" applyFont="1" applyAlignment="1">
      <alignment horizontal="center"/>
    </xf>
    <xf numFmtId="0" fontId="12" fillId="12" borderId="5" xfId="0" applyFont="1" applyFill="1" applyBorder="1"/>
    <xf numFmtId="0" fontId="12" fillId="11" borderId="10" xfId="0" applyFont="1" applyFill="1" applyBorder="1"/>
    <xf numFmtId="4" fontId="12" fillId="11" borderId="10" xfId="0" applyNumberFormat="1" applyFont="1" applyFill="1" applyBorder="1"/>
    <xf numFmtId="4" fontId="12" fillId="12" borderId="10" xfId="0" applyNumberFormat="1" applyFont="1" applyFill="1" applyBorder="1"/>
    <xf numFmtId="14" fontId="12" fillId="10" borderId="12" xfId="0" applyNumberFormat="1" applyFont="1" applyFill="1" applyBorder="1" applyAlignment="1">
      <alignment horizontal="center"/>
    </xf>
    <xf numFmtId="44" fontId="12" fillId="10" borderId="12" xfId="16" applyNumberFormat="1" applyFont="1" applyFill="1" applyBorder="1"/>
    <xf numFmtId="0" fontId="12" fillId="10" borderId="12" xfId="0" applyFont="1" applyFill="1" applyBorder="1"/>
    <xf numFmtId="9" fontId="12" fillId="10" borderId="12" xfId="1" applyNumberFormat="1" applyFont="1" applyFill="1" applyBorder="1"/>
    <xf numFmtId="14" fontId="12" fillId="10" borderId="12" xfId="1" applyNumberFormat="1" applyFont="1" applyFill="1" applyBorder="1"/>
    <xf numFmtId="0" fontId="12" fillId="10" borderId="12" xfId="0" applyFont="1" applyFill="1" applyBorder="1" applyAlignment="1">
      <alignment horizontal="center"/>
    </xf>
    <xf numFmtId="14" fontId="12" fillId="0" borderId="12" xfId="0" applyNumberFormat="1" applyFont="1" applyBorder="1" applyAlignment="1">
      <alignment horizontal="center"/>
    </xf>
    <xf numFmtId="44" fontId="12" fillId="0" borderId="12" xfId="16" applyNumberFormat="1" applyFont="1" applyBorder="1"/>
    <xf numFmtId="0" fontId="12" fillId="0" borderId="12" xfId="0" applyFont="1" applyBorder="1"/>
    <xf numFmtId="9" fontId="12" fillId="0" borderId="12" xfId="1" applyNumberFormat="1" applyFont="1" applyBorder="1"/>
    <xf numFmtId="14" fontId="12" fillId="0" borderId="12" xfId="1" applyNumberFormat="1" applyFont="1" applyBorder="1"/>
    <xf numFmtId="0" fontId="12" fillId="0" borderId="12" xfId="0" applyFont="1" applyBorder="1" applyAlignment="1">
      <alignment horizontal="center"/>
    </xf>
    <xf numFmtId="44" fontId="12" fillId="0" borderId="12" xfId="16" applyNumberFormat="1" applyFont="1" applyBorder="1" applyAlignment="1">
      <alignment horizontal="center"/>
    </xf>
    <xf numFmtId="44" fontId="12" fillId="10" borderId="12" xfId="16" applyNumberFormat="1" applyFont="1" applyFill="1" applyBorder="1" applyAlignment="1">
      <alignment horizontal="center"/>
    </xf>
    <xf numFmtId="0" fontId="12" fillId="12" borderId="10" xfId="0" applyFont="1" applyFill="1" applyBorder="1"/>
    <xf numFmtId="0" fontId="15" fillId="13" borderId="0" xfId="0" applyFont="1" applyFill="1" applyBorder="1" applyAlignment="1">
      <alignment horizontal="center" wrapText="1"/>
    </xf>
    <xf numFmtId="0" fontId="15" fillId="13" borderId="11" xfId="0" applyFont="1" applyFill="1" applyBorder="1" applyAlignment="1">
      <alignment horizontal="center" wrapText="1"/>
    </xf>
    <xf numFmtId="44" fontId="8" fillId="9" borderId="1" xfId="16" applyFont="1" applyFill="1" applyBorder="1" applyAlignment="1" applyProtection="1">
      <alignment horizontal="center"/>
      <protection locked="0"/>
    </xf>
    <xf numFmtId="0" fontId="15" fillId="8" borderId="0" xfId="0" applyFont="1" applyFill="1" applyBorder="1" applyAlignment="1">
      <alignment horizontal="center" vertical="center" wrapText="1"/>
    </xf>
    <xf numFmtId="0" fontId="15" fillId="8" borderId="0" xfId="0" applyFont="1" applyFill="1" applyBorder="1" applyAlignment="1">
      <alignment vertical="center" wrapText="1"/>
    </xf>
    <xf numFmtId="4" fontId="0" fillId="3" borderId="1" xfId="0" applyNumberFormat="1" applyFont="1" applyFill="1" applyBorder="1" applyAlignment="1" applyProtection="1">
      <alignment wrapText="1"/>
      <protection locked="0"/>
    </xf>
    <xf numFmtId="167" fontId="0" fillId="0" borderId="0" xfId="0" applyNumberFormat="1"/>
    <xf numFmtId="0" fontId="19" fillId="10" borderId="12" xfId="0" applyFont="1" applyFill="1" applyBorder="1" applyAlignment="1">
      <alignment horizontal="center"/>
    </xf>
    <xf numFmtId="14" fontId="19" fillId="10" borderId="12" xfId="0" applyNumberFormat="1" applyFont="1" applyFill="1" applyBorder="1" applyAlignment="1">
      <alignment horizontal="center"/>
    </xf>
    <xf numFmtId="44" fontId="19" fillId="10" borderId="12" xfId="16" applyNumberFormat="1" applyFont="1" applyFill="1" applyBorder="1" applyAlignment="1">
      <alignment horizontal="center"/>
    </xf>
    <xf numFmtId="0" fontId="19" fillId="10" borderId="12" xfId="0" applyFont="1" applyFill="1" applyBorder="1"/>
    <xf numFmtId="9" fontId="19" fillId="10" borderId="12" xfId="1" applyNumberFormat="1" applyFont="1" applyFill="1" applyBorder="1"/>
    <xf numFmtId="14" fontId="19" fillId="10" borderId="12" xfId="1" applyNumberFormat="1" applyFont="1" applyFill="1" applyBorder="1"/>
    <xf numFmtId="44" fontId="19" fillId="10" borderId="12" xfId="16" applyNumberFormat="1" applyFont="1" applyFill="1" applyBorder="1"/>
    <xf numFmtId="4" fontId="0" fillId="11" borderId="10" xfId="0" applyNumberFormat="1" applyFont="1" applyFill="1" applyBorder="1"/>
    <xf numFmtId="166" fontId="20" fillId="12" borderId="10" xfId="2" applyNumberFormat="1" applyFont="1" applyFill="1" applyBorder="1" applyAlignment="1">
      <alignment horizontal="center" vertical="center" wrapText="1"/>
    </xf>
    <xf numFmtId="166" fontId="20" fillId="12" borderId="11" xfId="2" applyNumberFormat="1" applyFont="1" applyFill="1" applyBorder="1" applyAlignment="1">
      <alignment horizontal="center" vertical="center" wrapText="1"/>
    </xf>
    <xf numFmtId="4" fontId="20" fillId="11" borderId="10" xfId="0" applyNumberFormat="1" applyFont="1" applyFill="1" applyBorder="1"/>
    <xf numFmtId="4" fontId="20" fillId="11" borderId="11" xfId="0" applyNumberFormat="1" applyFont="1" applyFill="1" applyBorder="1"/>
    <xf numFmtId="0" fontId="20" fillId="12" borderId="10" xfId="0" applyFont="1" applyFill="1" applyBorder="1"/>
    <xf numFmtId="0" fontId="20" fillId="12" borderId="11" xfId="0" applyFont="1" applyFill="1" applyBorder="1"/>
    <xf numFmtId="0" fontId="20" fillId="12" borderId="2" xfId="0" applyFont="1" applyFill="1" applyBorder="1" applyAlignment="1">
      <alignment horizontal="left"/>
    </xf>
    <xf numFmtId="0" fontId="20" fillId="0" borderId="5" xfId="2" applyNumberFormat="1" applyFont="1" applyFill="1" applyBorder="1" applyAlignment="1">
      <alignment vertical="center" wrapText="1"/>
    </xf>
    <xf numFmtId="0" fontId="20" fillId="10" borderId="12" xfId="0" applyFont="1" applyFill="1" applyBorder="1" applyAlignment="1">
      <alignment horizontal="center"/>
    </xf>
    <xf numFmtId="14" fontId="20" fillId="10" borderId="12" xfId="0" applyNumberFormat="1" applyFont="1" applyFill="1" applyBorder="1" applyAlignment="1">
      <alignment horizontal="center"/>
    </xf>
    <xf numFmtId="44" fontId="20" fillId="10" borderId="12" xfId="16" applyNumberFormat="1" applyFont="1" applyFill="1" applyBorder="1" applyAlignment="1">
      <alignment horizontal="center"/>
    </xf>
    <xf numFmtId="0" fontId="20" fillId="10" borderId="12" xfId="0" applyFont="1" applyFill="1" applyBorder="1"/>
    <xf numFmtId="9" fontId="20" fillId="10" borderId="12" xfId="1" applyNumberFormat="1" applyFont="1" applyFill="1" applyBorder="1"/>
    <xf numFmtId="14" fontId="20" fillId="10" borderId="12" xfId="1" applyNumberFormat="1" applyFont="1" applyFill="1" applyBorder="1"/>
    <xf numFmtId="44" fontId="20" fillId="10" borderId="12" xfId="16" applyNumberFormat="1" applyFont="1" applyFill="1" applyBorder="1"/>
    <xf numFmtId="168" fontId="8" fillId="7" borderId="1" xfId="0" applyNumberFormat="1" applyFont="1" applyFill="1" applyBorder="1" applyAlignment="1">
      <alignment horizontal="center" wrapText="1"/>
    </xf>
    <xf numFmtId="0" fontId="0" fillId="0" borderId="0" xfId="0" applyAlignment="1">
      <alignment horizontal="center"/>
    </xf>
    <xf numFmtId="0" fontId="0" fillId="0" borderId="0" xfId="0" applyAlignment="1">
      <alignment horizontal="center"/>
    </xf>
    <xf numFmtId="169" fontId="8" fillId="7" borderId="1" xfId="0" applyNumberFormat="1" applyFont="1" applyFill="1" applyBorder="1" applyAlignment="1">
      <alignment horizontal="center" wrapText="1"/>
    </xf>
    <xf numFmtId="44" fontId="8" fillId="0" borderId="2" xfId="16" applyFont="1" applyFill="1" applyBorder="1" applyAlignment="1">
      <alignment horizontal="center" wrapText="1"/>
    </xf>
    <xf numFmtId="44" fontId="8" fillId="0" borderId="1" xfId="16" applyFont="1" applyFill="1" applyBorder="1" applyAlignment="1">
      <alignment horizontal="center" wrapText="1"/>
    </xf>
    <xf numFmtId="44" fontId="8" fillId="0" borderId="1" xfId="16" applyFont="1" applyFill="1" applyBorder="1" applyAlignment="1">
      <alignment horizontal="center" vertical="center" wrapText="1"/>
    </xf>
    <xf numFmtId="44" fontId="8" fillId="0" borderId="2" xfId="16" applyFont="1" applyFill="1" applyBorder="1" applyAlignment="1">
      <alignment horizontal="center" vertical="center" wrapText="1"/>
    </xf>
    <xf numFmtId="44" fontId="8" fillId="0" borderId="1" xfId="16" applyFont="1" applyBorder="1" applyAlignment="1">
      <alignment horizontal="center" wrapText="1"/>
    </xf>
    <xf numFmtId="9" fontId="8" fillId="0" borderId="2" xfId="1" applyFont="1" applyBorder="1" applyAlignment="1" applyProtection="1">
      <alignment horizontal="center"/>
      <protection locked="0"/>
    </xf>
    <xf numFmtId="168" fontId="8" fillId="7" borderId="14" xfId="0" applyNumberFormat="1" applyFont="1" applyFill="1" applyBorder="1" applyAlignment="1">
      <alignment horizontal="center" wrapText="1"/>
    </xf>
    <xf numFmtId="0" fontId="0" fillId="0" borderId="13" xfId="0" applyBorder="1" applyAlignment="1">
      <alignment horizontal="center"/>
    </xf>
    <xf numFmtId="170" fontId="8" fillId="0" borderId="15" xfId="16" applyNumberFormat="1" applyFont="1" applyFill="1" applyBorder="1" applyAlignment="1">
      <alignment horizontal="center" wrapText="1"/>
    </xf>
    <xf numFmtId="171" fontId="7" fillId="0" borderId="2" xfId="1" applyNumberFormat="1" applyFont="1" applyBorder="1" applyAlignment="1" applyProtection="1">
      <alignment horizontal="left" indent="1"/>
      <protection locked="0"/>
    </xf>
    <xf numFmtId="0" fontId="8" fillId="0" borderId="2" xfId="0" applyFont="1" applyBorder="1" applyAlignment="1" applyProtection="1">
      <alignment wrapText="1"/>
    </xf>
    <xf numFmtId="0" fontId="0" fillId="0" borderId="2" xfId="0" applyBorder="1" applyAlignment="1" applyProtection="1">
      <alignment wrapText="1"/>
    </xf>
    <xf numFmtId="0" fontId="6" fillId="0" borderId="0" xfId="0" applyFont="1" applyAlignment="1" applyProtection="1">
      <alignment horizontal="center"/>
    </xf>
    <xf numFmtId="0" fontId="8" fillId="0" borderId="0" xfId="0" applyFont="1" applyBorder="1" applyAlignment="1" applyProtection="1">
      <alignment horizontal="right" vertical="top"/>
    </xf>
    <xf numFmtId="0" fontId="9" fillId="0" borderId="0" xfId="0" applyFont="1" applyBorder="1" applyAlignment="1" applyProtection="1">
      <alignment horizontal="right" vertical="top"/>
    </xf>
    <xf numFmtId="0" fontId="5" fillId="0" borderId="0" xfId="0" applyFont="1" applyAlignment="1">
      <alignment horizontal="center"/>
    </xf>
    <xf numFmtId="0" fontId="6" fillId="0" borderId="0" xfId="0" applyFont="1" applyAlignment="1">
      <alignment horizontal="center"/>
    </xf>
    <xf numFmtId="0" fontId="8" fillId="0" borderId="0" xfId="0" applyFont="1" applyAlignment="1">
      <alignment wrapText="1"/>
    </xf>
    <xf numFmtId="0" fontId="0" fillId="0" borderId="0" xfId="0" applyAlignment="1">
      <alignment wrapText="1"/>
    </xf>
    <xf numFmtId="0" fontId="8" fillId="0" borderId="0" xfId="0" applyFont="1" applyFill="1" applyAlignment="1">
      <alignment wrapText="1"/>
    </xf>
    <xf numFmtId="0" fontId="9" fillId="0" borderId="0" xfId="0" applyFont="1" applyAlignment="1">
      <alignment wrapText="1"/>
    </xf>
    <xf numFmtId="0" fontId="9" fillId="0" borderId="0" xfId="0" applyFont="1" applyFill="1" applyAlignment="1">
      <alignment wrapText="1"/>
    </xf>
    <xf numFmtId="0" fontId="0" fillId="0" borderId="0" xfId="0" applyAlignment="1">
      <alignment horizontal="center"/>
    </xf>
    <xf numFmtId="0" fontId="0" fillId="0" borderId="3" xfId="0" applyBorder="1" applyAlignment="1">
      <alignment horizontal="center"/>
    </xf>
    <xf numFmtId="0" fontId="0" fillId="0" borderId="7" xfId="0" applyBorder="1" applyAlignment="1">
      <alignment horizontal="center" vertical="top" wrapText="1"/>
    </xf>
    <xf numFmtId="0" fontId="0" fillId="0" borderId="0" xfId="0" applyAlignment="1">
      <alignment horizontal="center" vertical="top" wrapText="1"/>
    </xf>
  </cellXfs>
  <cellStyles count="17">
    <cellStyle name="Currency" xfId="16" builtinId="4"/>
    <cellStyle name="Currency 2" xfId="3"/>
    <cellStyle name="Currency 3" xfId="5"/>
    <cellStyle name="Currency 4" xfId="8"/>
    <cellStyle name="Currency 5" xfId="11"/>
    <cellStyle name="Currency 6" xfId="14"/>
    <cellStyle name="Normal" xfId="0" builtinId="0"/>
    <cellStyle name="Normal 2" xfId="4"/>
    <cellStyle name="Normal 3" xfId="7"/>
    <cellStyle name="Normal 4" xfId="2"/>
    <cellStyle name="Normal 5" xfId="10"/>
    <cellStyle name="Normal 6" xfId="13"/>
    <cellStyle name="Percent" xfId="1" builtinId="5"/>
    <cellStyle name="Percent 2" xfId="6"/>
    <cellStyle name="Percent 3" xfId="9"/>
    <cellStyle name="Percent 4" xfId="12"/>
    <cellStyle name="Percent 5" xfId="15"/>
  </cellStyles>
  <dxfs count="40">
    <dxf>
      <numFmt numFmtId="19" formatCode="m/d/yyyy"/>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border diagonalUp="0" diagonalDown="0" outline="0">
        <left/>
        <right/>
        <top/>
        <bottom/>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theme="0" tint="-0.14999847407452621"/>
          <bgColor theme="0" tint="-0.14999847407452621"/>
        </patternFill>
      </fill>
      <border diagonalUp="0" diagonalDown="0" outline="0">
        <left/>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fill>
        <patternFill patternType="solid">
          <fgColor theme="0" tint="-0.14999847407452621"/>
          <bgColor theme="0" tint="-0.14999847407452621"/>
        </patternFill>
      </fill>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numFmt numFmtId="34" formatCode="_(&quot;$&quot;* #,##0.00_);_(&quot;$&quot;* \(#,##0.00\);_(&quot;$&quot;* &quot;-&quot;??_);_(@_)"/>
      <fill>
        <patternFill patternType="solid">
          <fgColor theme="0" tint="-0.14999847407452621"/>
          <bgColor theme="0" tint="-0.14999847407452621"/>
        </patternFill>
      </fill>
      <border diagonalUp="0" diagonalDown="0" outline="0">
        <left/>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fill>
        <patternFill patternType="solid">
          <fgColor theme="0" tint="-0.14999847407452621"/>
          <bgColor theme="0" tint="-0.14999847407452621"/>
        </patternFill>
      </fill>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theme="0" tint="-0.14999847407452621"/>
          <bgColor theme="0" tint="-0.14999847407452621"/>
        </patternFill>
      </fill>
      <border diagonalUp="0" diagonalDown="0" outline="0">
        <left/>
        <right/>
        <top/>
        <bottom/>
      </border>
    </dxf>
    <dxf>
      <font>
        <b val="0"/>
        <i val="0"/>
        <strike val="0"/>
        <condense val="0"/>
        <extend val="0"/>
        <outline val="0"/>
        <shadow val="0"/>
        <u val="none"/>
        <vertAlign val="baseline"/>
        <sz val="10"/>
        <color theme="1"/>
        <name val="Arial"/>
        <scheme val="none"/>
      </font>
      <numFmt numFmtId="19" formatCode="m/d/yyyy"/>
      <fill>
        <patternFill patternType="solid">
          <fgColor theme="0" tint="-0.14999847407452621"/>
          <bgColor theme="0" tint="-0.14999847407452621"/>
        </patternFill>
      </fill>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theme="0" tint="-0.14999847407452621"/>
          <bgColor theme="0" tint="-0.14999847407452621"/>
        </patternFill>
      </fill>
      <border diagonalUp="0" diagonalDown="0" outline="0">
        <left/>
        <right/>
        <top/>
        <bottom/>
      </border>
    </dxf>
    <dxf>
      <font>
        <b val="0"/>
        <i val="0"/>
        <strike val="0"/>
        <condense val="0"/>
        <extend val="0"/>
        <outline val="0"/>
        <shadow val="0"/>
        <u val="none"/>
        <vertAlign val="baseline"/>
        <sz val="10"/>
        <color theme="1"/>
        <name val="Arial"/>
        <scheme val="none"/>
      </font>
      <numFmt numFmtId="13" formatCode="0%"/>
      <fill>
        <patternFill patternType="solid">
          <fgColor theme="0" tint="-0.14999847407452621"/>
          <bgColor theme="0" tint="-0.14999847407452621"/>
        </patternFill>
      </fill>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border diagonalUp="0" diagonalDown="0" outline="0">
        <left/>
        <right/>
        <top/>
        <bottom/>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theme="0" tint="-0.14999847407452621"/>
          <bgColor theme="0" tint="-0.14999847407452621"/>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Arial"/>
        <scheme val="none"/>
      </font>
      <numFmt numFmtId="19" formatCode="m/d/yyyy"/>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right/>
        <top style="thin">
          <color theme="1"/>
        </top>
        <bottom/>
        <vertical/>
        <horizontal/>
      </border>
    </dxf>
    <dxf>
      <border outline="0">
        <left style="thin">
          <color theme="1"/>
        </left>
        <right style="thin">
          <color theme="1"/>
        </right>
        <top style="thin">
          <color theme="1"/>
        </top>
        <bottom style="thin">
          <color theme="1"/>
        </bottom>
      </border>
    </dxf>
    <dxf>
      <font>
        <b/>
        <i val="0"/>
        <strike val="0"/>
        <condense val="0"/>
        <extend val="0"/>
        <outline val="0"/>
        <shadow val="0"/>
        <u val="none"/>
        <vertAlign val="baseline"/>
        <sz val="10"/>
        <color theme="0"/>
        <name val="Arial"/>
        <scheme val="none"/>
      </font>
      <fill>
        <patternFill patternType="solid">
          <fgColor theme="1"/>
          <bgColor theme="1"/>
        </patternFill>
      </fill>
      <alignment horizontal="general" vertical="center" textRotation="0" wrapText="1" indent="0" justifyLastLine="0" shrinkToFit="0" readingOrder="0"/>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Arial"/>
        <scheme val="none"/>
      </font>
      <numFmt numFmtId="4" formatCode="#,##0.00"/>
      <fill>
        <patternFill patternType="solid">
          <fgColor theme="4" tint="0.59999389629810485"/>
          <bgColor theme="4" tint="0.59999389629810485"/>
        </patternFill>
      </fill>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Arial"/>
        <scheme val="none"/>
      </font>
      <numFmt numFmtId="4" formatCode="#,##0.00"/>
      <fill>
        <patternFill patternType="solid">
          <fgColor theme="4" tint="0.59999389629810485"/>
          <bgColor theme="4" tint="0.59999389629810485"/>
        </patternFill>
      </fill>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auto="1"/>
        <name val="Arial"/>
        <scheme val="none"/>
      </font>
      <numFmt numFmtId="34" formatCode="_(&quot;$&quot;* #,##0.00_);_(&quot;$&quot;* \(#,##0.00\);_(&quot;$&quot;* &quot;-&quot;??_);_(@_)"/>
      <fill>
        <patternFill patternType="solid">
          <fgColor theme="4" tint="0.79998168889431442"/>
          <bgColor theme="4" tint="0.79998168889431442"/>
        </patternFill>
      </fill>
      <alignment horizontal="general"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Arial"/>
        <scheme val="none"/>
      </font>
      <numFmt numFmtId="166" formatCode="m/d/yy;@"/>
      <fill>
        <patternFill patternType="solid">
          <fgColor theme="4" tint="0.79998168889431442"/>
          <bgColor theme="4" tint="0.79998168889431442"/>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alignment horizontal="left" vertical="bottom" textRotation="0" wrapText="0" indent="0" justifyLastLine="0" shrinkToFit="0" readingOrder="0"/>
      <border diagonalUp="0" diagonalDown="0">
        <left/>
        <right/>
        <top style="thin">
          <color indexed="64"/>
        </top>
        <bottom style="thin">
          <color indexed="64"/>
        </bottom>
        <vertical/>
        <horizontal/>
      </border>
    </dxf>
    <dxf>
      <border outline="0">
        <left style="thin">
          <color indexed="64"/>
        </left>
        <right style="thin">
          <color indexed="64"/>
        </right>
        <top style="thin">
          <color indexed="64"/>
        </top>
      </border>
    </dxf>
    <dxf>
      <font>
        <b/>
        <i val="0"/>
        <strike val="0"/>
        <condense val="0"/>
        <extend val="0"/>
        <outline val="0"/>
        <shadow val="0"/>
        <u val="none"/>
        <vertAlign val="baseline"/>
        <sz val="10"/>
        <color theme="0"/>
        <name val="Arial"/>
        <scheme val="none"/>
      </font>
      <fill>
        <patternFill patternType="solid">
          <fgColor theme="4"/>
          <bgColor theme="4"/>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color theme="0" tint="-0.14996795556505021"/>
      </font>
      <fill>
        <patternFill>
          <bgColor theme="0" tint="-0.499984740745262"/>
        </patternFill>
      </fill>
    </dxf>
    <dxf>
      <font>
        <color theme="0" tint="-0.14996795556505021"/>
      </font>
      <fill>
        <patternFill>
          <bgColor theme="0" tint="-0.499984740745262"/>
        </patternFill>
      </fill>
    </dxf>
    <dxf>
      <font>
        <color theme="0" tint="-0.14996795556505021"/>
      </font>
      <fill>
        <patternFill>
          <bgColor theme="0" tint="-0.499984740745262"/>
        </patternFill>
      </fill>
    </dxf>
    <dxf>
      <font>
        <color theme="0" tint="-0.14996795556505021"/>
      </font>
      <fill>
        <patternFill>
          <bgColor theme="0" tint="-0.499984740745262"/>
        </patternFill>
      </fill>
    </dxf>
    <dxf>
      <font>
        <color theme="0" tint="-0.14996795556505021"/>
      </font>
      <fill>
        <patternFill>
          <bgColor theme="0" tint="-0.499984740745262"/>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alcChain" Target="calcChain.xml"/><Relationship Id="rId18" Type="http://schemas.openxmlformats.org/officeDocument/2006/relationships/customXml" Target="../customXml/item5.xml"/><Relationship Id="rId26" Type="http://schemas.openxmlformats.org/officeDocument/2006/relationships/customXml" Target="../customXml/item13.xml"/><Relationship Id="rId3" Type="http://schemas.openxmlformats.org/officeDocument/2006/relationships/worksheet" Target="worksheets/sheet3.xml"/><Relationship Id="rId21" Type="http://schemas.openxmlformats.org/officeDocument/2006/relationships/customXml" Target="../customXml/item8.xml"/><Relationship Id="rId7" Type="http://schemas.openxmlformats.org/officeDocument/2006/relationships/externalLink" Target="externalLinks/externalLink1.xml"/><Relationship Id="rId12" Type="http://schemas.openxmlformats.org/officeDocument/2006/relationships/powerPivotData" Target="model/item.data"/><Relationship Id="rId17" Type="http://schemas.openxmlformats.org/officeDocument/2006/relationships/customXml" Target="../customXml/item4.xml"/><Relationship Id="rId25" Type="http://schemas.openxmlformats.org/officeDocument/2006/relationships/customXml" Target="../customXml/item12.xml"/><Relationship Id="rId2" Type="http://schemas.openxmlformats.org/officeDocument/2006/relationships/worksheet" Target="worksheets/sheet2.xml"/><Relationship Id="rId16" Type="http://schemas.openxmlformats.org/officeDocument/2006/relationships/customXml" Target="../customXml/item3.xml"/><Relationship Id="rId20" Type="http://schemas.openxmlformats.org/officeDocument/2006/relationships/customXml" Target="../customXml/item7.xml"/><Relationship Id="rId29" Type="http://schemas.openxmlformats.org/officeDocument/2006/relationships/customXml" Target="../customXml/item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24" Type="http://schemas.openxmlformats.org/officeDocument/2006/relationships/customXml" Target="../customXml/item11.xml"/><Relationship Id="rId32"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customXml" Target="../customXml/item2.xml"/><Relationship Id="rId23" Type="http://schemas.openxmlformats.org/officeDocument/2006/relationships/customXml" Target="../customXml/item10.xml"/><Relationship Id="rId28" Type="http://schemas.openxmlformats.org/officeDocument/2006/relationships/customXml" Target="../customXml/item15.xml"/><Relationship Id="rId10" Type="http://schemas.openxmlformats.org/officeDocument/2006/relationships/styles" Target="styles.xml"/><Relationship Id="rId19" Type="http://schemas.openxmlformats.org/officeDocument/2006/relationships/customXml" Target="../customXml/item6.xml"/><Relationship Id="rId31" Type="http://schemas.openxmlformats.org/officeDocument/2006/relationships/customXml" Target="../customXml/item18.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1.xml"/><Relationship Id="rId22" Type="http://schemas.openxmlformats.org/officeDocument/2006/relationships/customXml" Target="../customXml/item9.xml"/><Relationship Id="rId27" Type="http://schemas.openxmlformats.org/officeDocument/2006/relationships/customXml" Target="../customXml/item14.xml"/><Relationship Id="rId30" Type="http://schemas.openxmlformats.org/officeDocument/2006/relationships/customXml" Target="../customXml/item1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5" name="POLineTable" displayName="POLineTable" ref="A1:G53" totalsRowShown="0" headerRowDxfId="31" tableBorderDxfId="30">
  <autoFilter ref="A1:G53"/>
  <tableColumns count="7">
    <tableColumn id="1" name="PO Line #" dataDxfId="29"/>
    <tableColumn id="2" name="Description" dataDxfId="28" dataCellStyle="Normal 4"/>
    <tableColumn id="3" name="Est Date" dataDxfId="27" dataCellStyle="Normal 4"/>
    <tableColumn id="4" name="PO Line Total" dataDxfId="26" dataCellStyle="Currency 6"/>
    <tableColumn id="5" name="Payments" dataDxfId="25">
      <calculatedColumnFormula>SUMIF(Invoices!$I$2:$I$1048576,A2:$A$53,Invoices!$G$2:$G$2000)</calculatedColumnFormula>
    </tableColumn>
    <tableColumn id="6" name="Balance" dataDxfId="24">
      <calculatedColumnFormula>D2-E2</calculatedColumnFormula>
    </tableColumn>
    <tableColumn id="7" name="NOTES" dataDxfId="23"/>
  </tableColumns>
  <tableStyleInfo name="TableStyleLight9" showFirstColumn="0" showLastColumn="0" showRowStripes="1" showColumnStripes="0"/>
</table>
</file>

<file path=xl/tables/table2.xml><?xml version="1.0" encoding="utf-8"?>
<table xmlns="http://schemas.openxmlformats.org/spreadsheetml/2006/main" id="2" name="ZanonInvoices" displayName="ZanonInvoices" ref="A1:J28" headerRowDxfId="22" tableBorderDxfId="21">
  <autoFilter ref="A1:J28"/>
  <sortState ref="A2:I18">
    <sortCondition ref="A1:A18"/>
  </sortState>
  <tableColumns count="10">
    <tableColumn id="1" name="Invoice #" totalsRowLabel="Total" dataDxfId="20" totalsRowDxfId="19"/>
    <tableColumn id="2" name="Invoice Date" dataDxfId="18" totalsRowDxfId="17"/>
    <tableColumn id="3" name="Invoice Amount" dataDxfId="16" totalsRowDxfId="15" dataCellStyle="Currency"/>
    <tableColumn id="4" name="Description" dataDxfId="14" totalsRowDxfId="13"/>
    <tableColumn id="5" name="Amount Approved" dataDxfId="12" totalsRowDxfId="11" dataCellStyle="Percent"/>
    <tableColumn id="6" name="Approval Date" dataDxfId="10" totalsRowDxfId="9" dataCellStyle="Percent"/>
    <tableColumn id="7" name="Dollar Approved" totalsRowFunction="sum" dataDxfId="8" totalsRowDxfId="7" dataCellStyle="Currency">
      <calculatedColumnFormula>Invoices!$C2*Invoices!$E2</calculatedColumnFormula>
    </tableColumn>
    <tableColumn id="10" name="Balance" dataDxfId="6" totalsRowDxfId="5" dataCellStyle="Currency">
      <calculatedColumnFormula>ZanonInvoices[[#This Row],[Invoice Amount]]-ZanonInvoices[[#This Row],[Dollar Approved]]</calculatedColumnFormula>
    </tableColumn>
    <tableColumn id="8" name="PO Line #" dataDxfId="4" totalsRowDxfId="3"/>
    <tableColumn id="9" name="Notes" totalsRowFunction="count" dataDxfId="2" totalsRowDxfId="1"/>
  </tableColumns>
  <tableStyleInfo name="TableStyleMedium9" showFirstColumn="0" showLastColumn="0" showRowStripes="1" showColumnStripes="0"/>
</table>
</file>

<file path=xl/tables/table3.xml><?xml version="1.0" encoding="utf-8"?>
<table xmlns="http://schemas.openxmlformats.org/spreadsheetml/2006/main" id="1" name="Table1" displayName="Table1" ref="D3:D63" totalsRowShown="0">
  <autoFilter ref="D3:D63"/>
  <tableColumns count="1">
    <tableColumn id="1" name="Date"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72"/>
  <sheetViews>
    <sheetView showGridLines="0" tabSelected="1" zoomScaleNormal="100" workbookViewId="0">
      <selection sqref="A1:L1"/>
    </sheetView>
  </sheetViews>
  <sheetFormatPr defaultColWidth="9.109375" defaultRowHeight="13.2" x14ac:dyDescent="0.25"/>
  <cols>
    <col min="1" max="1" width="8.6640625" style="14" customWidth="1"/>
    <col min="2" max="2" width="3.6640625" style="14" customWidth="1"/>
    <col min="3" max="3" width="9.88671875" style="14" customWidth="1"/>
    <col min="4" max="4" width="3.33203125" style="14" customWidth="1"/>
    <col min="5" max="5" width="7.88671875" style="19" customWidth="1"/>
    <col min="6" max="6" width="3.6640625" style="14" customWidth="1"/>
    <col min="7" max="7" width="9.109375" style="14" customWidth="1"/>
    <col min="8" max="8" width="10.44140625" style="14" customWidth="1"/>
    <col min="9" max="9" width="3.6640625" style="14" customWidth="1"/>
    <col min="10" max="10" width="14.5546875" style="14" customWidth="1"/>
    <col min="11" max="11" width="10.109375" style="14" bestFit="1" customWidth="1"/>
    <col min="12" max="16384" width="9.109375" style="14"/>
  </cols>
  <sheetData>
    <row r="1" spans="1:12" ht="15.6" x14ac:dyDescent="0.3">
      <c r="A1" s="192" t="s">
        <v>4</v>
      </c>
      <c r="B1" s="192"/>
      <c r="C1" s="192"/>
      <c r="D1" s="192"/>
      <c r="E1" s="192"/>
      <c r="F1" s="192"/>
      <c r="G1" s="192"/>
      <c r="H1" s="192"/>
      <c r="I1" s="192"/>
      <c r="J1" s="192"/>
      <c r="K1" s="192"/>
      <c r="L1" s="192"/>
    </row>
    <row r="2" spans="1:12" ht="15.6" x14ac:dyDescent="0.3">
      <c r="A2" s="192" t="s">
        <v>34</v>
      </c>
      <c r="B2" s="192"/>
      <c r="C2" s="192"/>
      <c r="D2" s="192"/>
      <c r="E2" s="192"/>
      <c r="F2" s="192"/>
      <c r="G2" s="192"/>
      <c r="H2" s="192"/>
      <c r="I2" s="192"/>
      <c r="J2" s="192"/>
      <c r="K2" s="192"/>
      <c r="L2" s="192"/>
    </row>
    <row r="3" spans="1:12" ht="15.6" x14ac:dyDescent="0.3">
      <c r="A3" s="192" t="s">
        <v>18</v>
      </c>
      <c r="B3" s="192"/>
      <c r="C3" s="192"/>
      <c r="D3" s="192"/>
      <c r="E3" s="192"/>
      <c r="F3" s="192"/>
      <c r="G3" s="192"/>
      <c r="H3" s="192"/>
      <c r="I3" s="192"/>
      <c r="J3" s="192"/>
      <c r="K3" s="192"/>
      <c r="L3" s="192"/>
    </row>
    <row r="4" spans="1:12" ht="27.75" customHeight="1" x14ac:dyDescent="0.3">
      <c r="A4" s="192"/>
      <c r="B4" s="192"/>
      <c r="C4" s="192"/>
      <c r="D4" s="192"/>
      <c r="E4" s="192"/>
      <c r="F4" s="192"/>
      <c r="G4" s="192"/>
      <c r="H4" s="192"/>
      <c r="I4" s="192"/>
      <c r="J4" s="192"/>
    </row>
    <row r="5" spans="1:12" ht="23.25" customHeight="1" x14ac:dyDescent="0.25">
      <c r="A5" s="13" t="s">
        <v>0</v>
      </c>
      <c r="B5" s="15"/>
      <c r="C5" s="27" t="str">
        <f>' Accting USE Data Entry Form'!$Q$5</f>
        <v>Etorre Zanon</v>
      </c>
      <c r="D5" s="27"/>
      <c r="E5" s="51"/>
      <c r="F5" s="27"/>
      <c r="G5" s="27"/>
      <c r="H5" s="6"/>
      <c r="I5" s="15"/>
      <c r="J5" s="16"/>
      <c r="K5" s="17" t="s">
        <v>28</v>
      </c>
      <c r="L5" s="55" t="s">
        <v>47</v>
      </c>
    </row>
    <row r="6" spans="1:12" ht="24.75" customHeight="1" x14ac:dyDescent="0.25">
      <c r="G6" s="15"/>
      <c r="H6" s="15"/>
    </row>
    <row r="7" spans="1:12" x14ac:dyDescent="0.25">
      <c r="A7" s="14" t="s">
        <v>2</v>
      </c>
      <c r="B7" s="15"/>
      <c r="C7" s="27" t="str">
        <f>' Accting USE Data Entry Form'!$Q$7</f>
        <v>15-C0753</v>
      </c>
      <c r="D7" s="27"/>
      <c r="E7" s="51"/>
      <c r="F7" s="27"/>
      <c r="G7" s="47" t="s">
        <v>41</v>
      </c>
      <c r="H7" s="6" t="str">
        <f>' Accting USE Data Entry Form'!$Q$9</f>
        <v>Fitzpatrick</v>
      </c>
      <c r="I7" s="48"/>
      <c r="J7" s="18" t="s">
        <v>45</v>
      </c>
      <c r="K7" s="92">
        <f>' Accting USE Data Entry Form'!AA5</f>
        <v>42855</v>
      </c>
      <c r="L7" s="28"/>
    </row>
    <row r="8" spans="1:12" x14ac:dyDescent="0.25">
      <c r="K8" s="19" t="s">
        <v>21</v>
      </c>
    </row>
    <row r="9" spans="1:12" s="21" customFormat="1" ht="34.5" customHeight="1" x14ac:dyDescent="0.25">
      <c r="A9" s="20" t="s">
        <v>1</v>
      </c>
      <c r="C9" s="45" t="s">
        <v>5</v>
      </c>
      <c r="D9" s="49"/>
      <c r="E9" s="50" t="s">
        <v>42</v>
      </c>
      <c r="G9" s="42" t="s">
        <v>33</v>
      </c>
      <c r="H9" s="22"/>
      <c r="I9" s="23"/>
      <c r="J9" s="23"/>
      <c r="K9" s="23"/>
      <c r="L9" s="23"/>
    </row>
    <row r="10" spans="1:12" x14ac:dyDescent="0.25">
      <c r="A10" s="7">
        <v>1</v>
      </c>
      <c r="C10" s="90">
        <f>IF(' Accting USE Data Entry Form'!Q11&gt;0,' Accting USE Data Entry Form'!Q11,0)</f>
        <v>1</v>
      </c>
      <c r="D10" s="57"/>
      <c r="E10" s="56" t="str">
        <f>IF($L$5="yes","X"," ")</f>
        <v xml:space="preserve"> </v>
      </c>
      <c r="G10" s="190" t="str">
        <f>IF(' Accting USE Data Entry Form'!B11&gt;0,' Accting USE Data Entry Form'!B11,"")</f>
        <v>Proof of completed furnace uprade</v>
      </c>
      <c r="H10" s="191"/>
      <c r="I10" s="191"/>
      <c r="J10" s="191"/>
      <c r="K10" s="191"/>
      <c r="L10" s="191"/>
    </row>
    <row r="11" spans="1:12" ht="13.2" customHeight="1" x14ac:dyDescent="0.25">
      <c r="A11" s="7">
        <v>2</v>
      </c>
      <c r="C11" s="90">
        <f>IF(' Accting USE Data Entry Form'!Q12&gt;0,' Accting USE Data Entry Form'!Q12,0)</f>
        <v>1</v>
      </c>
      <c r="D11" s="57"/>
      <c r="E11" s="56" t="str">
        <f>IF($L$5="yes","X"," ")</f>
        <v xml:space="preserve"> </v>
      </c>
      <c r="G11" s="190" t="str">
        <f>IF(' Accting USE Data Entry Form'!B12&gt;0,' Accting USE Data Entry Form'!B12,"")</f>
        <v>JLab Acceptance of nitrogen doping process - Cavity 1 (of 2)</v>
      </c>
      <c r="H11" s="191"/>
      <c r="I11" s="191"/>
      <c r="J11" s="191"/>
      <c r="K11" s="191"/>
      <c r="L11" s="191"/>
    </row>
    <row r="12" spans="1:12" ht="13.2" customHeight="1" x14ac:dyDescent="0.25">
      <c r="A12" s="7">
        <v>3</v>
      </c>
      <c r="C12" s="90">
        <f>IF(' Accting USE Data Entry Form'!Q13&gt;0,' Accting USE Data Entry Form'!Q13,0)</f>
        <v>1</v>
      </c>
      <c r="D12" s="57"/>
      <c r="E12" s="56" t="str">
        <f>IF($L$5="yes","X"," ")</f>
        <v xml:space="preserve"> </v>
      </c>
      <c r="G12" s="190" t="str">
        <f>IF(' Accting USE Data Entry Form'!B13&gt;0,' Accting USE Data Entry Form'!B13,"")</f>
        <v>JLab Acceptance of nitrogen doping process - Cavity 2 (of 2)</v>
      </c>
      <c r="H12" s="191"/>
      <c r="I12" s="191"/>
      <c r="J12" s="191"/>
      <c r="K12" s="191"/>
      <c r="L12" s="191"/>
    </row>
    <row r="13" spans="1:12" ht="13.2" customHeight="1" x14ac:dyDescent="0.25">
      <c r="A13" s="7">
        <v>4</v>
      </c>
      <c r="C13" s="90">
        <f>IF(' Accting USE Data Entry Form'!Q14&gt;0,' Accting USE Data Entry Form'!Q14,0)</f>
        <v>1</v>
      </c>
      <c r="D13" s="57"/>
      <c r="E13" s="56"/>
      <c r="G13" s="190" t="str">
        <f>IF(' Accting USE Data Entry Form'!B14&gt;0,' Accting USE Data Entry Form'!B14,"")</f>
        <v>Manufacturing Drawings released and accepted by JLab</v>
      </c>
      <c r="H13" s="191"/>
      <c r="I13" s="191"/>
      <c r="J13" s="191"/>
      <c r="K13" s="191"/>
      <c r="L13" s="191"/>
    </row>
    <row r="14" spans="1:12" ht="13.2" customHeight="1" x14ac:dyDescent="0.25">
      <c r="A14" s="7">
        <v>5</v>
      </c>
      <c r="C14" s="90">
        <f>IF(' Accting USE Data Entry Form'!Q15&gt;0,' Accting USE Data Entry Form'!Q15,0)</f>
        <v>1</v>
      </c>
      <c r="D14" s="57"/>
      <c r="E14" s="56"/>
      <c r="G14" s="190" t="str">
        <f>IF(' Accting USE Data Entry Form'!B15&gt;0,' Accting USE Data Entry Form'!B15,"")</f>
        <v>First Article Cavities Mechanical Pre-fab</v>
      </c>
      <c r="H14" s="191"/>
      <c r="I14" s="191"/>
      <c r="J14" s="191"/>
      <c r="K14" s="191"/>
      <c r="L14" s="191"/>
    </row>
    <row r="15" spans="1:12" ht="13.2" customHeight="1" x14ac:dyDescent="0.25">
      <c r="A15" s="7">
        <v>6</v>
      </c>
      <c r="C15" s="90">
        <f>IF(' Accting USE Data Entry Form'!Q16&gt;0,' Accting USE Data Entry Form'!Q16,0)</f>
        <v>1</v>
      </c>
      <c r="D15" s="57"/>
      <c r="E15" s="56"/>
      <c r="G15" s="190" t="str">
        <f>IF(' Accting USE Data Entry Form'!B16&gt;0,' Accting USE Data Entry Form'!B16,"")</f>
        <v>First Articles (1-8) Delivered and Accepted by JLab</v>
      </c>
      <c r="H15" s="191"/>
      <c r="I15" s="191"/>
      <c r="J15" s="191"/>
      <c r="K15" s="191"/>
      <c r="L15" s="191"/>
    </row>
    <row r="16" spans="1:12" ht="13.2" customHeight="1" x14ac:dyDescent="0.25">
      <c r="A16" s="7">
        <v>7</v>
      </c>
      <c r="C16" s="90">
        <f>IF(' Accting USE Data Entry Form'!Q17&gt;0,' Accting USE Data Entry Form'!Q17,0)</f>
        <v>1</v>
      </c>
      <c r="D16" s="57"/>
      <c r="E16" s="56"/>
      <c r="G16" s="190" t="str">
        <f>IF(' Accting USE Data Entry Form'!B17&gt;0,' Accting USE Data Entry Form'!B17,"")</f>
        <v>Production Cavities (9-72) Mechanical Pre-Fabrication</v>
      </c>
      <c r="H16" s="191"/>
      <c r="I16" s="191"/>
      <c r="J16" s="191"/>
      <c r="K16" s="191"/>
      <c r="L16" s="191"/>
    </row>
    <row r="17" spans="1:12" ht="13.2" customHeight="1" x14ac:dyDescent="0.25">
      <c r="A17" s="7">
        <v>8</v>
      </c>
      <c r="C17" s="90">
        <f>IF(' Accting USE Data Entry Form'!Q18&gt;0,' Accting USE Data Entry Form'!Q18,0)</f>
        <v>1</v>
      </c>
      <c r="D17" s="57"/>
      <c r="E17" s="56"/>
      <c r="G17" s="190" t="str">
        <f>IF(' Accting USE Data Entry Form'!B18&gt;0,' Accting USE Data Entry Form'!B18,"")</f>
        <v>Production Cavities (73-133) Mechanical Pre-Fabrication</v>
      </c>
      <c r="H17" s="191"/>
      <c r="I17" s="191"/>
      <c r="J17" s="191"/>
      <c r="K17" s="191"/>
      <c r="L17" s="191"/>
    </row>
    <row r="18" spans="1:12" ht="13.2" customHeight="1" x14ac:dyDescent="0.25">
      <c r="A18" s="7">
        <v>9</v>
      </c>
      <c r="C18" s="90">
        <f>IF(' Accting USE Data Entry Form'!Q19&gt;0,' Accting USE Data Entry Form'!Q19,0)</f>
        <v>1</v>
      </c>
      <c r="D18" s="57"/>
      <c r="E18" s="56"/>
      <c r="G18" s="190" t="str">
        <f>IF(' Accting USE Data Entry Form'!B19&gt;0,' Accting USE Data Entry Form'!B19,"")</f>
        <v>Delivery &amp; Acceptance of Cavities (9-12)</v>
      </c>
      <c r="H18" s="191"/>
      <c r="I18" s="191"/>
      <c r="J18" s="191"/>
      <c r="K18" s="191"/>
      <c r="L18" s="191"/>
    </row>
    <row r="19" spans="1:12" ht="13.2" customHeight="1" x14ac:dyDescent="0.25">
      <c r="A19" s="7">
        <v>10</v>
      </c>
      <c r="C19" s="90">
        <f>IF(' Accting USE Data Entry Form'!Q20&gt;0,' Accting USE Data Entry Form'!Q20,0)</f>
        <v>1</v>
      </c>
      <c r="D19" s="57"/>
      <c r="E19" s="56"/>
      <c r="G19" s="190" t="str">
        <f>IF(' Accting USE Data Entry Form'!B20&gt;0,' Accting USE Data Entry Form'!B20,"")</f>
        <v>Delivery &amp; Acceptance of Cavities (13-16)</v>
      </c>
      <c r="H19" s="191"/>
      <c r="I19" s="191"/>
      <c r="J19" s="191"/>
      <c r="K19" s="191"/>
      <c r="L19" s="191"/>
    </row>
    <row r="20" spans="1:12" ht="13.2" customHeight="1" x14ac:dyDescent="0.25">
      <c r="A20" s="7">
        <v>11</v>
      </c>
      <c r="C20" s="90">
        <f>IF(' Accting USE Data Entry Form'!Q21&gt;0,' Accting USE Data Entry Form'!Q21,0)</f>
        <v>1</v>
      </c>
      <c r="D20" s="57"/>
      <c r="E20" s="56"/>
      <c r="G20" s="190" t="str">
        <f>IF(' Accting USE Data Entry Form'!B21&gt;0,' Accting USE Data Entry Form'!B21,"")</f>
        <v>Delivery &amp; Acceptance of Cavities (17-20)</v>
      </c>
      <c r="H20" s="191"/>
      <c r="I20" s="191"/>
      <c r="J20" s="191"/>
      <c r="K20" s="191"/>
      <c r="L20" s="191"/>
    </row>
    <row r="21" spans="1:12" ht="13.2" customHeight="1" x14ac:dyDescent="0.25">
      <c r="A21" s="7">
        <v>12</v>
      </c>
      <c r="C21" s="90">
        <f>IF(' Accting USE Data Entry Form'!Q22&gt;0,' Accting USE Data Entry Form'!Q22,0)</f>
        <v>1.0000018656626</v>
      </c>
      <c r="D21" s="57"/>
      <c r="E21" s="56"/>
      <c r="G21" s="190" t="str">
        <f>IF(' Accting USE Data Entry Form'!B22&gt;0,' Accting USE Data Entry Form'!B22,"")</f>
        <v>Delivery &amp; Acceptance of Cavities (21-24)</v>
      </c>
      <c r="H21" s="191"/>
      <c r="I21" s="191"/>
      <c r="J21" s="191"/>
      <c r="K21" s="191"/>
      <c r="L21" s="191"/>
    </row>
    <row r="22" spans="1:12" ht="13.2" customHeight="1" x14ac:dyDescent="0.25">
      <c r="A22" s="7">
        <v>13</v>
      </c>
      <c r="C22" s="90">
        <f>IF(' Accting USE Data Entry Form'!Q23&gt;0,' Accting USE Data Entry Form'!Q23,0)</f>
        <v>1</v>
      </c>
      <c r="D22" s="57"/>
      <c r="E22" s="56"/>
      <c r="G22" s="190" t="str">
        <f>IF(' Accting USE Data Entry Form'!B23&gt;0,' Accting USE Data Entry Form'!B23,"")</f>
        <v>Delivery &amp; Acceptance of Cavities (25-28)</v>
      </c>
      <c r="H22" s="191"/>
      <c r="I22" s="191"/>
      <c r="J22" s="191"/>
      <c r="K22" s="191"/>
      <c r="L22" s="191"/>
    </row>
    <row r="23" spans="1:12" ht="13.2" customHeight="1" x14ac:dyDescent="0.25">
      <c r="A23" s="7">
        <v>14</v>
      </c>
      <c r="C23" s="90">
        <f>IF(' Accting USE Data Entry Form'!Q24&gt;0,' Accting USE Data Entry Form'!Q24,0)</f>
        <v>1</v>
      </c>
      <c r="D23" s="57"/>
      <c r="E23" s="56"/>
      <c r="G23" s="190" t="str">
        <f>IF(' Accting USE Data Entry Form'!B24&gt;0,' Accting USE Data Entry Form'!B24,"")</f>
        <v>Delivery &amp; Acceptance of Cavities (29-32)</v>
      </c>
      <c r="H23" s="191"/>
      <c r="I23" s="191"/>
      <c r="J23" s="191"/>
      <c r="K23" s="191"/>
      <c r="L23" s="191"/>
    </row>
    <row r="24" spans="1:12" ht="13.2" customHeight="1" x14ac:dyDescent="0.25">
      <c r="A24" s="7">
        <v>15</v>
      </c>
      <c r="C24" s="90">
        <f>IF(' Accting USE Data Entry Form'!Q25&gt;0,' Accting USE Data Entry Form'!Q25,0)</f>
        <v>0</v>
      </c>
      <c r="D24" s="57"/>
      <c r="E24" s="56"/>
      <c r="G24" s="190" t="str">
        <f>IF(' Accting USE Data Entry Form'!B25&gt;0,' Accting USE Data Entry Form'!B25,"")</f>
        <v>Delivery &amp; Acceptance of Cavities (33-36)</v>
      </c>
      <c r="H24" s="191"/>
      <c r="I24" s="191"/>
      <c r="J24" s="191"/>
      <c r="K24" s="191"/>
      <c r="L24" s="191"/>
    </row>
    <row r="25" spans="1:12" ht="13.2" customHeight="1" x14ac:dyDescent="0.25">
      <c r="A25" s="7">
        <v>16</v>
      </c>
      <c r="C25" s="90">
        <f>IF(' Accting USE Data Entry Form'!Q26&gt;0,' Accting USE Data Entry Form'!Q26,0)</f>
        <v>0</v>
      </c>
      <c r="D25" s="57"/>
      <c r="E25" s="56"/>
      <c r="G25" s="190" t="str">
        <f>IF(' Accting USE Data Entry Form'!B26&gt;0,' Accting USE Data Entry Form'!B26,"")</f>
        <v>Delivery &amp; Acceptance of Cavities (37-40)</v>
      </c>
      <c r="H25" s="191"/>
      <c r="I25" s="191"/>
      <c r="J25" s="191"/>
      <c r="K25" s="191"/>
      <c r="L25" s="191"/>
    </row>
    <row r="26" spans="1:12" ht="13.2" customHeight="1" x14ac:dyDescent="0.25">
      <c r="A26" s="7">
        <v>17</v>
      </c>
      <c r="C26" s="90">
        <f>IF(' Accting USE Data Entry Form'!Q27&gt;0,' Accting USE Data Entry Form'!Q27,0)</f>
        <v>0</v>
      </c>
      <c r="D26" s="57"/>
      <c r="E26" s="56"/>
      <c r="G26" s="190" t="str">
        <f>IF(' Accting USE Data Entry Form'!B27&gt;0,' Accting USE Data Entry Form'!B27,"")</f>
        <v>Delivery &amp; Acceptance of Cavities (41-44)</v>
      </c>
      <c r="H26" s="191"/>
      <c r="I26" s="191"/>
      <c r="J26" s="191"/>
      <c r="K26" s="191"/>
      <c r="L26" s="191"/>
    </row>
    <row r="27" spans="1:12" ht="13.2" customHeight="1" x14ac:dyDescent="0.25">
      <c r="A27" s="7">
        <v>18</v>
      </c>
      <c r="C27" s="90">
        <f>IF(' Accting USE Data Entry Form'!Q28&gt;0,' Accting USE Data Entry Form'!Q28,0)</f>
        <v>0</v>
      </c>
      <c r="D27" s="57"/>
      <c r="E27" s="56"/>
      <c r="G27" s="190" t="str">
        <f>IF(' Accting USE Data Entry Form'!B28&gt;0,' Accting USE Data Entry Form'!B28,"")</f>
        <v>Delivery &amp; Acceptance of Cavities (45-48)</v>
      </c>
      <c r="H27" s="191"/>
      <c r="I27" s="191"/>
      <c r="J27" s="191"/>
      <c r="K27" s="191"/>
      <c r="L27" s="191"/>
    </row>
    <row r="28" spans="1:12" ht="13.2" customHeight="1" x14ac:dyDescent="0.25">
      <c r="A28" s="7">
        <v>19</v>
      </c>
      <c r="C28" s="90">
        <f>IF(' Accting USE Data Entry Form'!Q29&gt;0,' Accting USE Data Entry Form'!Q29,0)</f>
        <v>0</v>
      </c>
      <c r="D28" s="57"/>
      <c r="E28" s="56"/>
      <c r="G28" s="190" t="str">
        <f>IF(' Accting USE Data Entry Form'!B29&gt;0,' Accting USE Data Entry Form'!B29,"")</f>
        <v>Delivery &amp; Acceptance of Cavities (49-52)</v>
      </c>
      <c r="H28" s="191"/>
      <c r="I28" s="191"/>
      <c r="J28" s="191"/>
      <c r="K28" s="191"/>
      <c r="L28" s="191"/>
    </row>
    <row r="29" spans="1:12" ht="13.2" customHeight="1" x14ac:dyDescent="0.25">
      <c r="A29" s="7">
        <v>20</v>
      </c>
      <c r="C29" s="90">
        <f>IF(' Accting USE Data Entry Form'!Q30&gt;0,' Accting USE Data Entry Form'!Q30,0)</f>
        <v>0</v>
      </c>
      <c r="D29" s="57"/>
      <c r="E29" s="56"/>
      <c r="G29" s="190" t="str">
        <f>IF(' Accting USE Data Entry Form'!B30&gt;0,' Accting USE Data Entry Form'!B30,"")</f>
        <v>Delivery &amp; Acceptance of Cavities (53-56)</v>
      </c>
      <c r="H29" s="191"/>
      <c r="I29" s="191"/>
      <c r="J29" s="191"/>
      <c r="K29" s="191"/>
      <c r="L29" s="191"/>
    </row>
    <row r="30" spans="1:12" ht="13.2" customHeight="1" x14ac:dyDescent="0.25">
      <c r="A30" s="7">
        <v>21</v>
      </c>
      <c r="C30" s="90">
        <f>IF(' Accting USE Data Entry Form'!Q31&gt;0,' Accting USE Data Entry Form'!Q31,0)</f>
        <v>0</v>
      </c>
      <c r="D30" s="57"/>
      <c r="E30" s="56"/>
      <c r="G30" s="190" t="str">
        <f>IF(' Accting USE Data Entry Form'!B31&gt;0,' Accting USE Data Entry Form'!B31,"")</f>
        <v>Delivery &amp; Acceptance of Cavities (57-60)</v>
      </c>
      <c r="H30" s="191"/>
      <c r="I30" s="191"/>
      <c r="J30" s="191"/>
      <c r="K30" s="191"/>
      <c r="L30" s="191"/>
    </row>
    <row r="31" spans="1:12" ht="13.2" customHeight="1" x14ac:dyDescent="0.25">
      <c r="A31" s="7">
        <v>22</v>
      </c>
      <c r="C31" s="90">
        <f>IF(' Accting USE Data Entry Form'!Q32&gt;0,' Accting USE Data Entry Form'!Q32,0)</f>
        <v>0</v>
      </c>
      <c r="D31" s="57"/>
      <c r="E31" s="56"/>
      <c r="G31" s="190" t="str">
        <f>IF(' Accting USE Data Entry Form'!B32&gt;0,' Accting USE Data Entry Form'!B32,"")</f>
        <v>Delivery &amp; Acceptance of Cavities (61-64)</v>
      </c>
      <c r="H31" s="191"/>
      <c r="I31" s="191"/>
      <c r="J31" s="191"/>
      <c r="K31" s="191"/>
      <c r="L31" s="191"/>
    </row>
    <row r="32" spans="1:12" ht="13.2" customHeight="1" x14ac:dyDescent="0.25">
      <c r="A32" s="7">
        <v>23</v>
      </c>
      <c r="C32" s="90">
        <f>IF(' Accting USE Data Entry Form'!Q33&gt;0,' Accting USE Data Entry Form'!Q33,0)</f>
        <v>0.44619696674229664</v>
      </c>
      <c r="D32" s="57"/>
      <c r="E32" s="56"/>
      <c r="G32" s="190" t="str">
        <f>IF(' Accting USE Data Entry Form'!B33&gt;0,' Accting USE Data Entry Form'!B33,"")</f>
        <v>MOD 002: Support of DESY EQUIPMENT (7,621/mo)</v>
      </c>
      <c r="H32" s="191"/>
      <c r="I32" s="191"/>
      <c r="J32" s="191"/>
      <c r="K32" s="191"/>
      <c r="L32" s="191"/>
    </row>
    <row r="33" spans="1:12" ht="13.2" customHeight="1" x14ac:dyDescent="0.25">
      <c r="A33" s="7">
        <v>24</v>
      </c>
      <c r="C33" s="90">
        <f>IF(' Accting USE Data Entry Form'!Q34&gt;0,' Accting USE Data Entry Form'!Q34,0)</f>
        <v>0.16666666666666666</v>
      </c>
      <c r="D33" s="57"/>
      <c r="E33" s="56"/>
      <c r="G33" s="190" t="str">
        <f>IF(' Accting USE Data Entry Form'!B34&gt;0,' Accting USE Data Entry Form'!B34,"")</f>
        <v>MOD 003: First Article Incentives</v>
      </c>
      <c r="H33" s="191"/>
      <c r="I33" s="191"/>
      <c r="J33" s="191"/>
      <c r="K33" s="191"/>
      <c r="L33" s="191"/>
    </row>
    <row r="34" spans="1:12" ht="13.2" customHeight="1" x14ac:dyDescent="0.25">
      <c r="A34" s="7">
        <v>25</v>
      </c>
      <c r="C34" s="90">
        <f>IF(' Accting USE Data Entry Form'!Q35&gt;0,' Accting USE Data Entry Form'!Q35,0)</f>
        <v>1</v>
      </c>
      <c r="D34" s="57"/>
      <c r="E34" s="56"/>
      <c r="G34" s="190" t="str">
        <f>IF(' Accting USE Data Entry Form'!B35&gt;0,' Accting USE Data Entry Form'!B35,"")</f>
        <v>MOD 004: Right Angle Valves</v>
      </c>
      <c r="H34" s="191"/>
      <c r="I34" s="191"/>
      <c r="J34" s="191"/>
      <c r="K34" s="191"/>
      <c r="L34" s="191"/>
    </row>
    <row r="35" spans="1:12" ht="13.2" customHeight="1" x14ac:dyDescent="0.25">
      <c r="A35" s="7">
        <v>26</v>
      </c>
      <c r="C35" s="90">
        <f>IF(' Accting USE Data Entry Form'!Q36&gt;0,' Accting USE Data Entry Form'!Q36,0)</f>
        <v>1</v>
      </c>
      <c r="D35" s="57"/>
      <c r="E35" s="56"/>
      <c r="G35" s="190" t="str">
        <f>IF(' Accting USE Data Entry Form'!B36&gt;0,' Accting USE Data Entry Form'!B36,"")</f>
        <v>MOD 005: CTM Spare Parts</v>
      </c>
      <c r="H35" s="191"/>
      <c r="I35" s="191"/>
      <c r="J35" s="191"/>
      <c r="K35" s="191"/>
      <c r="L35" s="191"/>
    </row>
    <row r="36" spans="1:12" ht="13.2" customHeight="1" x14ac:dyDescent="0.25">
      <c r="A36" s="7">
        <v>27</v>
      </c>
      <c r="C36" s="90">
        <f>IF(' Accting USE Data Entry Form'!Q37&gt;0,' Accting USE Data Entry Form'!Q37,0)</f>
        <v>0</v>
      </c>
      <c r="D36" s="57"/>
      <c r="E36" s="56"/>
      <c r="G36" s="190" t="str">
        <f>IF(' Accting USE Data Entry Form'!B37&gt;0,' Accting USE Data Entry Form'!B37,"")</f>
        <v>Delivery &amp; Acceptance of Cavities (65-68)</v>
      </c>
      <c r="H36" s="191"/>
      <c r="I36" s="191"/>
      <c r="J36" s="191"/>
      <c r="K36" s="191"/>
      <c r="L36" s="191"/>
    </row>
    <row r="37" spans="1:12" ht="13.2" customHeight="1" x14ac:dyDescent="0.25">
      <c r="A37" s="7">
        <v>28</v>
      </c>
      <c r="C37" s="90">
        <f>IF(' Accting USE Data Entry Form'!Q38&gt;0,' Accting USE Data Entry Form'!Q38,0)</f>
        <v>0</v>
      </c>
      <c r="D37" s="57"/>
      <c r="E37" s="56"/>
      <c r="G37" s="190" t="str">
        <f>IF(' Accting USE Data Entry Form'!B38&gt;0,' Accting USE Data Entry Form'!B38,"")</f>
        <v>Delivery &amp; Acceptance of Cavities (69-72)</v>
      </c>
      <c r="H37" s="191"/>
      <c r="I37" s="191"/>
      <c r="J37" s="191"/>
      <c r="K37" s="191"/>
      <c r="L37" s="191"/>
    </row>
    <row r="38" spans="1:12" ht="13.2" customHeight="1" x14ac:dyDescent="0.25">
      <c r="A38" s="7">
        <v>29</v>
      </c>
      <c r="C38" s="90">
        <f>IF(' Accting USE Data Entry Form'!Q39&gt;0,' Accting USE Data Entry Form'!Q39,0)</f>
        <v>1</v>
      </c>
      <c r="D38" s="57"/>
      <c r="E38" s="56"/>
      <c r="G38" s="190" t="str">
        <f>IF(' Accting USE Data Entry Form'!B39&gt;0,' Accting USE Data Entry Form'!B39,"")</f>
        <v>MOD 006: Recipe Modification (Cavities 9-16)</v>
      </c>
      <c r="H38" s="191"/>
      <c r="I38" s="191"/>
      <c r="J38" s="191"/>
      <c r="K38" s="191"/>
      <c r="L38" s="191"/>
    </row>
    <row r="39" spans="1:12" ht="13.2" customHeight="1" x14ac:dyDescent="0.25">
      <c r="A39" s="7">
        <v>30</v>
      </c>
      <c r="C39" s="90">
        <f>IF(' Accting USE Data Entry Form'!Q41&gt;0,' Accting USE Data Entry Form'!Q41,0)</f>
        <v>1</v>
      </c>
      <c r="D39" s="57"/>
      <c r="E39" s="56"/>
      <c r="G39" s="190" t="str">
        <f>IF(' Accting USE Data Entry Form'!B40&gt;0,' Accting USE Data Entry Form'!B40,"")</f>
        <v>MOD 007: Recipe Mod (Cavs 17-133) $3547.1/ea</v>
      </c>
      <c r="H39" s="191"/>
      <c r="I39" s="191"/>
      <c r="J39" s="191"/>
      <c r="K39" s="191"/>
      <c r="L39" s="191"/>
    </row>
    <row r="40" spans="1:12" ht="13.2" customHeight="1" x14ac:dyDescent="0.25">
      <c r="A40" s="7">
        <v>31</v>
      </c>
      <c r="C40" s="90">
        <f>IF(' Accting USE Data Entry Form'!Q42&gt;0,' Accting USE Data Entry Form'!Q42,0)</f>
        <v>0</v>
      </c>
      <c r="D40" s="57"/>
      <c r="E40" s="56" t="str">
        <f>IF($L$5="yes","X"," ")</f>
        <v xml:space="preserve"> </v>
      </c>
      <c r="G40" s="190" t="str">
        <f>IF(' Accting USE Data Entry Form'!B41&gt;0,' Accting USE Data Entry Form'!B41,"")</f>
        <v>MOD 008: Right Angle Valves</v>
      </c>
      <c r="H40" s="191"/>
      <c r="I40" s="191"/>
      <c r="J40" s="191"/>
      <c r="K40" s="191"/>
      <c r="L40" s="191"/>
    </row>
    <row r="41" spans="1:12" ht="13.2" customHeight="1" x14ac:dyDescent="0.25">
      <c r="A41" s="7">
        <v>32</v>
      </c>
      <c r="C41" s="90">
        <f>IF(' Accting USE Data Entry Form'!Q43&gt;0,' Accting USE Data Entry Form'!Q43,0)</f>
        <v>0</v>
      </c>
      <c r="D41" s="57"/>
      <c r="E41" s="56"/>
      <c r="G41" s="190" t="str">
        <f>IF(' Accting USE Data Entry Form'!B42&gt;0,' Accting USE Data Entry Form'!B42,"")</f>
        <v>Delivery &amp; Acceptance of Cavities (73-76)</v>
      </c>
      <c r="H41" s="191"/>
      <c r="I41" s="191"/>
      <c r="J41" s="191"/>
      <c r="K41" s="191"/>
      <c r="L41" s="191"/>
    </row>
    <row r="42" spans="1:12" ht="13.2" customHeight="1" x14ac:dyDescent="0.25">
      <c r="A42" s="7">
        <v>33</v>
      </c>
      <c r="C42" s="90">
        <f>IF(' Accting USE Data Entry Form'!Q44&gt;0,' Accting USE Data Entry Form'!Q44,0)</f>
        <v>0</v>
      </c>
      <c r="D42" s="57"/>
      <c r="E42" s="56"/>
      <c r="G42" s="190" t="str">
        <f>IF(' Accting USE Data Entry Form'!B43&gt;0,' Accting USE Data Entry Form'!B43,"")</f>
        <v>Delivery &amp; Acceptance of Cavities (77-80)</v>
      </c>
      <c r="H42" s="191"/>
      <c r="I42" s="191"/>
      <c r="J42" s="191"/>
      <c r="K42" s="191"/>
      <c r="L42" s="191"/>
    </row>
    <row r="43" spans="1:12" ht="13.2" customHeight="1" x14ac:dyDescent="0.25">
      <c r="A43" s="7">
        <v>34</v>
      </c>
      <c r="C43" s="90">
        <f>IF(' Accting USE Data Entry Form'!Q45&gt;0,' Accting USE Data Entry Form'!Q45,0)</f>
        <v>0</v>
      </c>
      <c r="D43" s="57"/>
      <c r="E43" s="56"/>
      <c r="G43" s="190" t="str">
        <f>IF(' Accting USE Data Entry Form'!B44&gt;0,' Accting USE Data Entry Form'!B44,"")</f>
        <v>Delivery &amp; Acceptance of Cavities (81-84)</v>
      </c>
      <c r="H43" s="191"/>
      <c r="I43" s="191"/>
      <c r="J43" s="191"/>
      <c r="K43" s="191"/>
      <c r="L43" s="191"/>
    </row>
    <row r="44" spans="1:12" ht="13.2" customHeight="1" x14ac:dyDescent="0.25">
      <c r="A44" s="7">
        <v>35</v>
      </c>
      <c r="C44" s="90">
        <f>IF(' Accting USE Data Entry Form'!Q46&gt;0,' Accting USE Data Entry Form'!Q46,0)</f>
        <v>0</v>
      </c>
      <c r="D44" s="57"/>
      <c r="E44" s="56"/>
      <c r="G44" s="190" t="str">
        <f>IF(' Accting USE Data Entry Form'!B45&gt;0,' Accting USE Data Entry Form'!B45,"")</f>
        <v>Delivery &amp; Acceptance of Cavities (85-88)</v>
      </c>
      <c r="H44" s="191"/>
      <c r="I44" s="191"/>
      <c r="J44" s="191"/>
      <c r="K44" s="191"/>
      <c r="L44" s="191"/>
    </row>
    <row r="45" spans="1:12" ht="13.2" customHeight="1" x14ac:dyDescent="0.25">
      <c r="A45" s="7">
        <v>36</v>
      </c>
      <c r="C45" s="90">
        <f>IF(' Accting USE Data Entry Form'!Q47&gt;0,' Accting USE Data Entry Form'!Q47,0)</f>
        <v>0</v>
      </c>
      <c r="D45" s="57"/>
      <c r="E45" s="56"/>
      <c r="G45" s="190" t="str">
        <f>IF(' Accting USE Data Entry Form'!B46&gt;0,' Accting USE Data Entry Form'!B46,"")</f>
        <v>Delivery &amp; Acceptance of Cavities (89-92)</v>
      </c>
      <c r="H45" s="191"/>
      <c r="I45" s="191"/>
      <c r="J45" s="191"/>
      <c r="K45" s="191"/>
      <c r="L45" s="191"/>
    </row>
    <row r="46" spans="1:12" ht="13.2" customHeight="1" x14ac:dyDescent="0.25">
      <c r="A46" s="7">
        <v>37</v>
      </c>
      <c r="C46" s="90">
        <f>IF(' Accting USE Data Entry Form'!Q48&gt;0,' Accting USE Data Entry Form'!Q48,0)</f>
        <v>0</v>
      </c>
      <c r="D46" s="57"/>
      <c r="E46" s="56"/>
      <c r="G46" s="190" t="str">
        <f>IF(' Accting USE Data Entry Form'!B47&gt;0,' Accting USE Data Entry Form'!B47,"")</f>
        <v>Delivery &amp; Acceptance of Cavities (93-96)</v>
      </c>
      <c r="H46" s="191"/>
      <c r="I46" s="191"/>
      <c r="J46" s="191"/>
      <c r="K46" s="191"/>
      <c r="L46" s="191"/>
    </row>
    <row r="47" spans="1:12" ht="13.2" customHeight="1" x14ac:dyDescent="0.25">
      <c r="A47" s="7">
        <v>38</v>
      </c>
      <c r="C47" s="90">
        <f>IF(' Accting USE Data Entry Form'!Q49&gt;0,' Accting USE Data Entry Form'!Q49,0)</f>
        <v>0</v>
      </c>
      <c r="D47" s="57"/>
      <c r="E47" s="56"/>
      <c r="G47" s="190" t="str">
        <f>IF(' Accting USE Data Entry Form'!B48&gt;0,' Accting USE Data Entry Form'!B48,"")</f>
        <v>Delivery &amp; Acceptance of Cavities (97-100)</v>
      </c>
      <c r="H47" s="191"/>
      <c r="I47" s="191"/>
      <c r="J47" s="191"/>
      <c r="K47" s="191"/>
      <c r="L47" s="191"/>
    </row>
    <row r="48" spans="1:12" ht="13.2" customHeight="1" x14ac:dyDescent="0.25">
      <c r="A48" s="7">
        <v>39</v>
      </c>
      <c r="C48" s="90">
        <f>IF(' Accting USE Data Entry Form'!Q50&gt;0,' Accting USE Data Entry Form'!Q50,0)</f>
        <v>0</v>
      </c>
      <c r="D48" s="57"/>
      <c r="E48" s="56"/>
      <c r="G48" s="190" t="str">
        <f>IF(' Accting USE Data Entry Form'!B49&gt;0,' Accting USE Data Entry Form'!B49,"")</f>
        <v>Delivery &amp; Acceptance of Cavities (101-104)</v>
      </c>
      <c r="H48" s="191"/>
      <c r="I48" s="191"/>
      <c r="J48" s="191"/>
      <c r="K48" s="191"/>
      <c r="L48" s="191"/>
    </row>
    <row r="49" spans="1:12" ht="13.2" customHeight="1" x14ac:dyDescent="0.25">
      <c r="A49" s="7">
        <v>40</v>
      </c>
      <c r="C49" s="90">
        <f>IF(' Accting USE Data Entry Form'!Q51&gt;0,' Accting USE Data Entry Form'!Q51,0)</f>
        <v>0</v>
      </c>
      <c r="D49" s="57"/>
      <c r="E49" s="56"/>
      <c r="G49" s="190" t="str">
        <f>IF(' Accting USE Data Entry Form'!B50&gt;0,' Accting USE Data Entry Form'!B50,"")</f>
        <v>Delivery &amp; Acceptance of Cavities (105-108)</v>
      </c>
      <c r="H49" s="191"/>
      <c r="I49" s="191"/>
      <c r="J49" s="191"/>
      <c r="K49" s="191"/>
      <c r="L49" s="191"/>
    </row>
    <row r="50" spans="1:12" ht="13.2" customHeight="1" x14ac:dyDescent="0.25">
      <c r="A50" s="7">
        <v>41</v>
      </c>
      <c r="C50" s="90">
        <f>IF(' Accting USE Data Entry Form'!Q52&gt;0,' Accting USE Data Entry Form'!Q52,0)</f>
        <v>0</v>
      </c>
      <c r="D50" s="57"/>
      <c r="E50" s="56"/>
      <c r="G50" s="190" t="str">
        <f>IF(' Accting USE Data Entry Form'!B51&gt;0,' Accting USE Data Entry Form'!B51,"")</f>
        <v>Delivery &amp; Acceptance of Cavities (109-112)</v>
      </c>
      <c r="H50" s="191"/>
      <c r="I50" s="191"/>
      <c r="J50" s="191"/>
      <c r="K50" s="191"/>
      <c r="L50" s="191"/>
    </row>
    <row r="51" spans="1:12" ht="13.2" customHeight="1" x14ac:dyDescent="0.25">
      <c r="A51" s="7">
        <v>42</v>
      </c>
      <c r="C51" s="90">
        <f>IF(' Accting USE Data Entry Form'!Q53&gt;0,' Accting USE Data Entry Form'!Q53,0)</f>
        <v>0</v>
      </c>
      <c r="D51" s="57"/>
      <c r="E51" s="56"/>
      <c r="G51" s="190" t="str">
        <f>IF(' Accting USE Data Entry Form'!B52&gt;0,' Accting USE Data Entry Form'!B52,"")</f>
        <v>Delivery &amp; Acceptance of Cavities (113-116)</v>
      </c>
      <c r="H51" s="191"/>
      <c r="I51" s="191"/>
      <c r="J51" s="191"/>
      <c r="K51" s="191"/>
      <c r="L51" s="191"/>
    </row>
    <row r="52" spans="1:12" ht="13.2" customHeight="1" x14ac:dyDescent="0.25">
      <c r="A52" s="7">
        <v>43</v>
      </c>
      <c r="C52" s="90">
        <f>IF(' Accting USE Data Entry Form'!Q54&gt;0,' Accting USE Data Entry Form'!Q54,0)</f>
        <v>0</v>
      </c>
      <c r="D52" s="57"/>
      <c r="E52" s="56"/>
      <c r="G52" s="190" t="str">
        <f>IF(' Accting USE Data Entry Form'!B53&gt;0,' Accting USE Data Entry Form'!B53,"")</f>
        <v>Delivery &amp; Acceptance of Cavities (117-120)</v>
      </c>
      <c r="H52" s="191"/>
      <c r="I52" s="191"/>
      <c r="J52" s="191"/>
      <c r="K52" s="191"/>
      <c r="L52" s="191"/>
    </row>
    <row r="53" spans="1:12" ht="13.2" customHeight="1" x14ac:dyDescent="0.25">
      <c r="A53" s="7">
        <v>44</v>
      </c>
      <c r="C53" s="90">
        <f>IF(' Accting USE Data Entry Form'!Q55&gt;0,' Accting USE Data Entry Form'!Q55,0)</f>
        <v>0</v>
      </c>
      <c r="D53" s="57"/>
      <c r="E53" s="56"/>
      <c r="G53" s="190" t="str">
        <f>IF(' Accting USE Data Entry Form'!B54&gt;0,' Accting USE Data Entry Form'!B54,"")</f>
        <v>Delivery &amp; Acceptance of Cavities (121-124)</v>
      </c>
      <c r="H53" s="191"/>
      <c r="I53" s="191"/>
      <c r="J53" s="191"/>
      <c r="K53" s="191"/>
      <c r="L53" s="191"/>
    </row>
    <row r="54" spans="1:12" ht="13.2" customHeight="1" x14ac:dyDescent="0.25">
      <c r="A54" s="7">
        <v>45</v>
      </c>
      <c r="C54" s="90">
        <f>IF(' Accting USE Data Entry Form'!Q56&gt;0,' Accting USE Data Entry Form'!Q56,0)</f>
        <v>0</v>
      </c>
      <c r="D54" s="57"/>
      <c r="E54" s="56"/>
      <c r="G54" s="190" t="str">
        <f>IF(' Accting USE Data Entry Form'!B55&gt;0,' Accting USE Data Entry Form'!B55,"")</f>
        <v>Delivery &amp; Acceptance of Cavities (125-128)</v>
      </c>
      <c r="H54" s="191"/>
      <c r="I54" s="191"/>
      <c r="J54" s="191"/>
      <c r="K54" s="191"/>
      <c r="L54" s="191"/>
    </row>
    <row r="55" spans="1:12" ht="13.2" customHeight="1" x14ac:dyDescent="0.25">
      <c r="A55" s="7">
        <v>46</v>
      </c>
      <c r="C55" s="90">
        <f>IF(' Accting USE Data Entry Form'!Q57&gt;0,' Accting USE Data Entry Form'!Q57,0)</f>
        <v>0</v>
      </c>
      <c r="D55" s="57"/>
      <c r="E55" s="56"/>
      <c r="G55" s="190" t="str">
        <f>IF(' Accting USE Data Entry Form'!B56&gt;0,' Accting USE Data Entry Form'!B56,"")</f>
        <v>Delivery &amp; Acceptance of Cavities (129-133)</v>
      </c>
      <c r="H55" s="191"/>
      <c r="I55" s="191"/>
      <c r="J55" s="191"/>
      <c r="K55" s="191"/>
      <c r="L55" s="191"/>
    </row>
    <row r="56" spans="1:12" ht="13.2" customHeight="1" x14ac:dyDescent="0.25">
      <c r="A56" s="7">
        <v>47</v>
      </c>
      <c r="C56" s="90">
        <f>IF(' Accting USE Data Entry Form'!Q58&gt;0,' Accting USE Data Entry Form'!Q58,0)</f>
        <v>0</v>
      </c>
      <c r="D56" s="57"/>
      <c r="E56" s="56"/>
      <c r="G56" s="190" t="str">
        <f>IF(' Accting USE Data Entry Form'!B57&gt;0,' Accting USE Data Entry Form'!B57,"")</f>
        <v/>
      </c>
      <c r="H56" s="191"/>
      <c r="I56" s="191"/>
      <c r="J56" s="191"/>
      <c r="K56" s="191"/>
      <c r="L56" s="191"/>
    </row>
    <row r="57" spans="1:12" ht="13.2" customHeight="1" x14ac:dyDescent="0.25">
      <c r="A57" s="7">
        <v>48</v>
      </c>
      <c r="C57" s="90">
        <f>IF(' Accting USE Data Entry Form'!Q59&gt;0,' Accting USE Data Entry Form'!Q59,0)</f>
        <v>0</v>
      </c>
      <c r="D57" s="57"/>
      <c r="E57" s="56"/>
      <c r="G57" s="190" t="str">
        <f>IF(' Accting USE Data Entry Form'!B59&gt;0,' Accting USE Data Entry Form'!B59,"")</f>
        <v/>
      </c>
      <c r="H57" s="191"/>
      <c r="I57" s="191"/>
      <c r="J57" s="191"/>
      <c r="K57" s="191"/>
      <c r="L57" s="191"/>
    </row>
    <row r="58" spans="1:12" x14ac:dyDescent="0.25">
      <c r="A58" s="7">
        <v>49</v>
      </c>
      <c r="C58" s="90">
        <f>IF(' Accting USE Data Entry Form'!Q60&gt;0,' Accting USE Data Entry Form'!Q60,0)</f>
        <v>0</v>
      </c>
      <c r="D58" s="57"/>
      <c r="E58" s="56" t="str">
        <f>IF($L$5="yes","X"," ")</f>
        <v xml:space="preserve"> </v>
      </c>
      <c r="G58" s="190" t="str">
        <f>IF(' Accting USE Data Entry Form'!B60&gt;0,' Accting USE Data Entry Form'!B60,"")</f>
        <v/>
      </c>
      <c r="H58" s="191"/>
      <c r="I58" s="191"/>
      <c r="J58" s="191"/>
      <c r="K58" s="191"/>
      <c r="L58" s="191"/>
    </row>
    <row r="59" spans="1:12" ht="13.2" customHeight="1" x14ac:dyDescent="0.25">
      <c r="A59" s="7">
        <v>50</v>
      </c>
      <c r="C59" s="90">
        <f>IF(' Accting USE Data Entry Form'!Q61&gt;0,' Accting USE Data Entry Form'!Q61,0)</f>
        <v>0</v>
      </c>
      <c r="D59" s="57"/>
      <c r="E59" s="56" t="str">
        <f>IF($L$5="yes","X"," ")</f>
        <v xml:space="preserve"> </v>
      </c>
      <c r="G59" s="190" t="str">
        <f>IF(' Accting USE Data Entry Form'!B61&gt;0,' Accting USE Data Entry Form'!B61,"")</f>
        <v/>
      </c>
      <c r="H59" s="191"/>
      <c r="I59" s="191"/>
      <c r="J59" s="191"/>
      <c r="K59" s="191"/>
      <c r="L59" s="191"/>
    </row>
    <row r="60" spans="1:12" ht="20.25" customHeight="1" x14ac:dyDescent="0.25">
      <c r="A60" s="13" t="s">
        <v>30</v>
      </c>
      <c r="C60" s="15"/>
      <c r="D60" s="15"/>
      <c r="E60" s="52"/>
      <c r="F60" s="15"/>
      <c r="G60" s="15"/>
      <c r="H60" s="6"/>
      <c r="I60" s="6"/>
      <c r="J60" s="26"/>
      <c r="K60" s="6"/>
      <c r="L60" s="6"/>
    </row>
    <row r="61" spans="1:12" ht="23.25" customHeight="1" x14ac:dyDescent="0.25">
      <c r="F61" s="193" t="s">
        <v>31</v>
      </c>
      <c r="G61" s="194"/>
      <c r="H61" s="194"/>
      <c r="I61" s="194"/>
      <c r="J61" s="194"/>
      <c r="K61" s="24"/>
      <c r="L61" s="24" t="s">
        <v>3</v>
      </c>
    </row>
    <row r="62" spans="1:12" x14ac:dyDescent="0.25">
      <c r="A62" s="13" t="s">
        <v>29</v>
      </c>
      <c r="F62" s="15"/>
      <c r="G62" s="15"/>
      <c r="H62" s="6"/>
      <c r="I62" s="6"/>
      <c r="J62" s="26"/>
      <c r="K62" s="6"/>
      <c r="L62" s="6"/>
    </row>
    <row r="63" spans="1:12" ht="23.25" customHeight="1" x14ac:dyDescent="0.25">
      <c r="F63" s="15"/>
      <c r="G63" s="15"/>
      <c r="H63" s="15"/>
      <c r="I63" s="15"/>
      <c r="J63" s="25" t="s">
        <v>32</v>
      </c>
      <c r="K63" s="24"/>
      <c r="L63" s="24" t="s">
        <v>3</v>
      </c>
    </row>
    <row r="64" spans="1:12" ht="15.75" customHeight="1" x14ac:dyDescent="0.25">
      <c r="A64" s="13"/>
      <c r="F64" s="15"/>
      <c r="G64" s="15"/>
      <c r="H64" s="15"/>
      <c r="I64" s="15"/>
      <c r="J64" s="25"/>
      <c r="K64" s="24"/>
      <c r="L64" s="24"/>
    </row>
    <row r="65" spans="1:12" ht="23.25" customHeight="1" x14ac:dyDescent="0.25">
      <c r="F65" s="15"/>
      <c r="G65" s="15"/>
      <c r="H65" s="15"/>
      <c r="I65" s="15"/>
      <c r="J65" s="25"/>
      <c r="K65" s="24"/>
    </row>
    <row r="66" spans="1:12" ht="15.75" customHeight="1" x14ac:dyDescent="0.25">
      <c r="A66" s="38" t="s">
        <v>25</v>
      </c>
      <c r="B66" s="38"/>
      <c r="C66" s="38"/>
      <c r="D66" s="38"/>
      <c r="E66" s="53"/>
      <c r="F66" s="39"/>
      <c r="G66" s="39"/>
      <c r="H66" s="39"/>
      <c r="I66" s="39"/>
      <c r="J66" s="40"/>
      <c r="K66" s="41"/>
      <c r="L66" s="38"/>
    </row>
    <row r="67" spans="1:12" ht="27.75" customHeight="1" x14ac:dyDescent="0.25">
      <c r="A67" s="29"/>
      <c r="B67" s="29"/>
      <c r="C67" s="29"/>
      <c r="D67" s="29"/>
      <c r="E67" s="54"/>
      <c r="F67" s="30"/>
      <c r="G67" s="30"/>
      <c r="H67" s="30"/>
      <c r="I67" s="30"/>
      <c r="J67" s="31"/>
      <c r="K67" s="32"/>
      <c r="L67" s="29"/>
    </row>
    <row r="68" spans="1:12" x14ac:dyDescent="0.25">
      <c r="A68" s="34" t="s">
        <v>23</v>
      </c>
      <c r="B68" s="29"/>
      <c r="C68" s="29"/>
      <c r="D68" s="29"/>
      <c r="E68" s="54"/>
      <c r="F68" s="30"/>
      <c r="G68" s="30"/>
      <c r="H68" s="30"/>
      <c r="I68" s="35"/>
      <c r="J68" s="36"/>
      <c r="K68" s="35"/>
      <c r="L68" s="35"/>
    </row>
    <row r="69" spans="1:12" ht="23.25" customHeight="1" x14ac:dyDescent="0.25">
      <c r="A69" s="29"/>
      <c r="B69" s="29"/>
      <c r="C69" s="29"/>
      <c r="D69" s="29"/>
      <c r="E69" s="54"/>
      <c r="F69" s="30"/>
      <c r="G69" s="30"/>
      <c r="H69" s="30"/>
      <c r="I69" s="30"/>
      <c r="J69" s="31"/>
      <c r="K69" s="32" t="s">
        <v>3</v>
      </c>
      <c r="L69" s="29"/>
    </row>
    <row r="70" spans="1:12" x14ac:dyDescent="0.25">
      <c r="A70" s="34" t="s">
        <v>22</v>
      </c>
      <c r="B70" s="29"/>
      <c r="C70" s="29"/>
      <c r="D70" s="29"/>
      <c r="E70" s="54"/>
      <c r="F70" s="30"/>
      <c r="G70" s="37"/>
      <c r="H70" s="35"/>
      <c r="I70" s="35"/>
      <c r="J70" s="36"/>
      <c r="K70" s="35"/>
      <c r="L70" s="35"/>
    </row>
    <row r="71" spans="1:12" ht="16.5" customHeight="1" x14ac:dyDescent="0.25">
      <c r="A71" s="29"/>
      <c r="B71" s="29"/>
      <c r="C71" s="29"/>
      <c r="D71" s="29"/>
      <c r="E71" s="54"/>
      <c r="F71" s="29"/>
      <c r="G71" s="29"/>
      <c r="H71" s="29"/>
      <c r="I71" s="29"/>
      <c r="J71" s="32"/>
      <c r="K71" s="32" t="s">
        <v>3</v>
      </c>
      <c r="L71" s="29"/>
    </row>
    <row r="72" spans="1:12" x14ac:dyDescent="0.25">
      <c r="A72" s="29"/>
      <c r="B72" s="29"/>
      <c r="C72" s="29"/>
      <c r="D72" s="29"/>
      <c r="E72" s="54"/>
      <c r="F72" s="29"/>
      <c r="G72" s="29"/>
      <c r="H72" s="29"/>
      <c r="I72" s="29"/>
      <c r="J72" s="29"/>
      <c r="K72" s="29"/>
      <c r="L72" s="29"/>
    </row>
  </sheetData>
  <sheetProtection selectLockedCells="1"/>
  <mergeCells count="55">
    <mergeCell ref="G56:L56"/>
    <mergeCell ref="G57:L57"/>
    <mergeCell ref="G59:L59"/>
    <mergeCell ref="G51:L51"/>
    <mergeCell ref="G52:L52"/>
    <mergeCell ref="G53:L53"/>
    <mergeCell ref="G54:L54"/>
    <mergeCell ref="G55:L55"/>
    <mergeCell ref="A4:J4"/>
    <mergeCell ref="A1:L1"/>
    <mergeCell ref="A2:L2"/>
    <mergeCell ref="A3:L3"/>
    <mergeCell ref="F61:J61"/>
    <mergeCell ref="G10:L10"/>
    <mergeCell ref="G11:L11"/>
    <mergeCell ref="G12:L12"/>
    <mergeCell ref="G40:L40"/>
    <mergeCell ref="G58:L58"/>
    <mergeCell ref="G13:L13"/>
    <mergeCell ref="G14:L14"/>
    <mergeCell ref="G15:L15"/>
    <mergeCell ref="G16:L16"/>
    <mergeCell ref="G17:L17"/>
    <mergeCell ref="G18:L18"/>
    <mergeCell ref="G19:L19"/>
    <mergeCell ref="G20:L20"/>
    <mergeCell ref="G21:L21"/>
    <mergeCell ref="G22:L22"/>
    <mergeCell ref="G23:L23"/>
    <mergeCell ref="G24:L24"/>
    <mergeCell ref="G25:L25"/>
    <mergeCell ref="G26:L26"/>
    <mergeCell ref="G27:L27"/>
    <mergeCell ref="G28:L28"/>
    <mergeCell ref="G29:L29"/>
    <mergeCell ref="G30:L30"/>
    <mergeCell ref="G31:L31"/>
    <mergeCell ref="G33:L33"/>
    <mergeCell ref="G34:L34"/>
    <mergeCell ref="G32:L32"/>
    <mergeCell ref="G41:L41"/>
    <mergeCell ref="G42:L42"/>
    <mergeCell ref="G43:L43"/>
    <mergeCell ref="G44:L44"/>
    <mergeCell ref="G35:L35"/>
    <mergeCell ref="G36:L36"/>
    <mergeCell ref="G37:L37"/>
    <mergeCell ref="G38:L38"/>
    <mergeCell ref="G39:L39"/>
    <mergeCell ref="G50:L50"/>
    <mergeCell ref="G45:L45"/>
    <mergeCell ref="G46:L46"/>
    <mergeCell ref="G47:L47"/>
    <mergeCell ref="G48:L48"/>
    <mergeCell ref="G49:L49"/>
  </mergeCells>
  <phoneticPr fontId="7" type="noConversion"/>
  <conditionalFormatting sqref="E10:E59">
    <cfRule type="expression" dxfId="39" priority="4">
      <formula>$L$5="no"</formula>
    </cfRule>
  </conditionalFormatting>
  <conditionalFormatting sqref="C10">
    <cfRule type="expression" dxfId="38" priority="2">
      <formula>$L$5="yes"</formula>
    </cfRule>
  </conditionalFormatting>
  <conditionalFormatting sqref="C11:C59">
    <cfRule type="expression" dxfId="37" priority="1">
      <formula>$L$5="yes"</formula>
    </cfRule>
  </conditionalFormatting>
  <dataValidations count="2">
    <dataValidation allowBlank="1" sqref="C10:C59"/>
    <dataValidation allowBlank="1" sqref="K7"/>
  </dataValidations>
  <printOptions horizontalCentered="1"/>
  <pageMargins left="0.5" right="0.5" top="0.5" bottom="0.5" header="0.5" footer="0.5"/>
  <pageSetup scale="91" orientation="portrait" r:id="rId1"/>
  <headerFooter alignWithMargins="0">
    <oddFooter>&amp;L&amp;8&amp;Z&amp;F</oddFooter>
  </headerFooter>
  <ignoredErrors>
    <ignoredError sqref="G10:L10 C9 C10:C20 H7 C7 C5 C22:C59"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22"/>
  <sheetViews>
    <sheetView workbookViewId="0">
      <selection activeCell="E28" sqref="E28"/>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195"/>
      <c r="B1" s="195"/>
      <c r="C1" s="195"/>
      <c r="D1" s="195"/>
      <c r="E1" s="195"/>
      <c r="F1" s="195"/>
      <c r="G1" s="195"/>
      <c r="H1" s="195"/>
    </row>
    <row r="2" spans="1:11" ht="15.6" x14ac:dyDescent="0.3">
      <c r="A2" s="196" t="s">
        <v>4</v>
      </c>
      <c r="B2" s="196"/>
      <c r="C2" s="196"/>
      <c r="D2" s="196"/>
      <c r="E2" s="196"/>
      <c r="F2" s="196"/>
      <c r="G2" s="196"/>
      <c r="H2" s="196"/>
      <c r="I2" s="196"/>
      <c r="J2" s="196"/>
    </row>
    <row r="3" spans="1:11" ht="15.6" x14ac:dyDescent="0.3">
      <c r="A3" s="196" t="s">
        <v>34</v>
      </c>
      <c r="B3" s="196"/>
      <c r="C3" s="196"/>
      <c r="D3" s="196"/>
      <c r="E3" s="196"/>
      <c r="F3" s="196"/>
      <c r="G3" s="196"/>
      <c r="H3" s="196"/>
      <c r="I3" s="196"/>
      <c r="J3" s="196"/>
    </row>
    <row r="4" spans="1:11" ht="15.6" x14ac:dyDescent="0.3">
      <c r="A4" s="196" t="s">
        <v>44</v>
      </c>
      <c r="B4" s="196"/>
      <c r="C4" s="196"/>
      <c r="D4" s="196"/>
      <c r="E4" s="196"/>
      <c r="F4" s="196"/>
      <c r="G4" s="196"/>
      <c r="H4" s="196"/>
      <c r="I4" s="196"/>
      <c r="J4" s="196"/>
    </row>
    <row r="6" spans="1:11" ht="30.75" customHeight="1" x14ac:dyDescent="0.25">
      <c r="A6" s="197" t="s">
        <v>37</v>
      </c>
      <c r="B6" s="198"/>
      <c r="C6" s="198"/>
      <c r="D6" s="198"/>
      <c r="E6" s="198"/>
      <c r="F6" s="198"/>
      <c r="G6" s="198"/>
      <c r="H6" s="198"/>
      <c r="I6" s="198"/>
      <c r="J6" s="198"/>
    </row>
    <row r="7" spans="1:11" ht="19.5" customHeight="1" x14ac:dyDescent="0.25"/>
    <row r="8" spans="1:11" ht="16.5" customHeight="1" x14ac:dyDescent="0.25">
      <c r="A8" s="44" t="s">
        <v>35</v>
      </c>
      <c r="B8" s="43"/>
      <c r="C8" s="43"/>
      <c r="D8" s="43"/>
      <c r="E8" s="43"/>
      <c r="F8" s="43"/>
      <c r="G8" s="43"/>
      <c r="H8" s="43"/>
    </row>
    <row r="9" spans="1:11" ht="19.5" customHeight="1" x14ac:dyDescent="0.25"/>
    <row r="10" spans="1:11" ht="30.75" customHeight="1" x14ac:dyDescent="0.25">
      <c r="A10" s="197" t="s">
        <v>36</v>
      </c>
      <c r="B10" s="198"/>
      <c r="C10" s="198"/>
      <c r="D10" s="198"/>
      <c r="E10" s="198"/>
      <c r="F10" s="198"/>
      <c r="G10" s="198"/>
      <c r="H10" s="198"/>
      <c r="I10" s="198"/>
      <c r="J10" s="198"/>
    </row>
    <row r="11" spans="1:11" ht="65.25" customHeight="1" x14ac:dyDescent="0.25">
      <c r="B11" s="197" t="s">
        <v>46</v>
      </c>
      <c r="C11" s="198"/>
      <c r="D11" s="198"/>
      <c r="E11" s="198"/>
      <c r="F11" s="198"/>
      <c r="G11" s="198"/>
      <c r="H11" s="198"/>
      <c r="I11" s="198"/>
      <c r="J11" s="46"/>
      <c r="K11" s="46"/>
    </row>
    <row r="12" spans="1:11" ht="19.5" customHeight="1" x14ac:dyDescent="0.25">
      <c r="A12" s="12"/>
      <c r="B12" s="12"/>
      <c r="C12" s="12"/>
      <c r="D12" s="12"/>
      <c r="E12" s="12"/>
      <c r="F12" s="12"/>
      <c r="G12" s="12"/>
      <c r="H12" s="12"/>
    </row>
    <row r="13" spans="1:11" ht="43.5" customHeight="1" x14ac:dyDescent="0.25">
      <c r="A13" s="197" t="s">
        <v>43</v>
      </c>
      <c r="B13" s="197"/>
      <c r="C13" s="197"/>
      <c r="D13" s="197"/>
      <c r="E13" s="197"/>
      <c r="F13" s="197"/>
      <c r="G13" s="197"/>
      <c r="H13" s="197"/>
      <c r="I13" s="197"/>
      <c r="J13" s="197"/>
    </row>
    <row r="14" spans="1:11" ht="19.5" customHeight="1" x14ac:dyDescent="0.25">
      <c r="A14" s="12"/>
      <c r="B14" s="12"/>
      <c r="C14" s="12"/>
      <c r="D14" s="12"/>
      <c r="E14" s="12"/>
      <c r="F14" s="12"/>
      <c r="G14" s="12"/>
      <c r="H14" s="12"/>
    </row>
    <row r="15" spans="1:11" ht="54.75" customHeight="1" x14ac:dyDescent="0.25">
      <c r="A15" s="197" t="s">
        <v>38</v>
      </c>
      <c r="B15" s="200"/>
      <c r="C15" s="200"/>
      <c r="D15" s="200"/>
      <c r="E15" s="200"/>
      <c r="F15" s="200"/>
      <c r="G15" s="200"/>
      <c r="H15" s="200"/>
      <c r="I15" s="200"/>
      <c r="J15" s="200"/>
    </row>
    <row r="16" spans="1:11" ht="19.5" customHeight="1" x14ac:dyDescent="0.25"/>
    <row r="17" spans="1:10" ht="39" customHeight="1" x14ac:dyDescent="0.25">
      <c r="A17" s="199" t="s">
        <v>39</v>
      </c>
      <c r="B17" s="201"/>
      <c r="C17" s="201"/>
      <c r="D17" s="201"/>
      <c r="E17" s="201"/>
      <c r="F17" s="201"/>
      <c r="G17" s="201"/>
      <c r="H17" s="201"/>
      <c r="I17" s="201"/>
      <c r="J17" s="201"/>
    </row>
    <row r="18" spans="1:10" ht="19.5" customHeight="1" x14ac:dyDescent="0.25"/>
    <row r="19" spans="1:10" ht="56.25" customHeight="1" x14ac:dyDescent="0.25">
      <c r="A19" s="199" t="s">
        <v>40</v>
      </c>
      <c r="B19" s="201"/>
      <c r="C19" s="201"/>
      <c r="D19" s="201"/>
      <c r="E19" s="201"/>
      <c r="F19" s="201"/>
      <c r="G19" s="201"/>
      <c r="H19" s="201"/>
      <c r="I19" s="201"/>
      <c r="J19" s="201"/>
    </row>
    <row r="20" spans="1:10" ht="20.25" customHeight="1" x14ac:dyDescent="0.25"/>
    <row r="21" spans="1:10" ht="27.75" customHeight="1" x14ac:dyDescent="0.25">
      <c r="A21" s="199" t="s">
        <v>20</v>
      </c>
      <c r="B21" s="199"/>
      <c r="C21" s="199"/>
      <c r="D21" s="199"/>
      <c r="E21" s="199"/>
      <c r="F21" s="199"/>
      <c r="G21" s="199"/>
      <c r="H21" s="199"/>
      <c r="I21" s="199"/>
      <c r="J21" s="199"/>
    </row>
    <row r="22" spans="1:10" ht="19.5" customHeight="1" x14ac:dyDescent="0.25"/>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E74"/>
  <sheetViews>
    <sheetView showGridLines="0" zoomScale="85" zoomScaleNormal="85" workbookViewId="0">
      <pane xSplit="2" ySplit="10" topLeftCell="C29" activePane="bottomRight" state="frozen"/>
      <selection pane="topRight" activeCell="C1" sqref="C1"/>
      <selection pane="bottomLeft" activeCell="A11" sqref="A11"/>
      <selection pane="bottomRight" activeCell="A69" sqref="A69"/>
    </sheetView>
  </sheetViews>
  <sheetFormatPr defaultColWidth="29.5546875" defaultRowHeight="13.2" x14ac:dyDescent="0.25"/>
  <cols>
    <col min="1" max="1" width="6" style="62" customWidth="1"/>
    <col min="2" max="2" width="51" customWidth="1"/>
    <col min="3" max="3" width="10.33203125" style="91" customWidth="1"/>
    <col min="4" max="5" width="10.33203125" style="107" customWidth="1"/>
    <col min="6" max="6" width="10.33203125" style="122" customWidth="1"/>
    <col min="7" max="7" width="10.33203125" style="178" customWidth="1"/>
    <col min="8" max="8" width="10.33203125" style="122" customWidth="1"/>
    <col min="9" max="9" width="12.44140625" style="177" customWidth="1"/>
    <col min="10" max="13" width="10.33203125" style="177" customWidth="1"/>
    <col min="14" max="14" width="12.6640625" style="177" bestFit="1" customWidth="1"/>
    <col min="15" max="15" width="10.33203125" style="177" customWidth="1"/>
    <col min="16" max="16" width="14.77734375" style="177" customWidth="1"/>
    <col min="17" max="17" width="12.6640625" style="60" customWidth="1"/>
    <col min="18" max="18" width="2.33203125" customWidth="1"/>
    <col min="19" max="19" width="16.6640625" bestFit="1" customWidth="1"/>
    <col min="20" max="20" width="2.33203125" style="3" customWidth="1"/>
    <col min="21" max="21" width="12.109375" style="58" customWidth="1"/>
    <col min="22" max="22" width="3.6640625" style="3" customWidth="1"/>
    <col min="23" max="23" width="15.21875" customWidth="1"/>
    <col min="24" max="24" width="2.33203125" customWidth="1"/>
    <col min="25" max="25" width="12.109375" style="58" customWidth="1"/>
    <col min="26" max="26" width="2.33203125" customWidth="1"/>
    <col min="27" max="27" width="12.109375" style="58" customWidth="1"/>
    <col min="28" max="28" width="2.33203125" customWidth="1"/>
    <col min="29" max="29" width="12.109375" style="58" customWidth="1"/>
  </cols>
  <sheetData>
    <row r="1" spans="1:30" ht="15.6" x14ac:dyDescent="0.3">
      <c r="A1" s="196" t="s">
        <v>4</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row>
    <row r="2" spans="1:30" ht="15.6" x14ac:dyDescent="0.3">
      <c r="A2" s="196" t="s">
        <v>9</v>
      </c>
      <c r="B2" s="202"/>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row>
    <row r="3" spans="1:30" ht="15.6" x14ac:dyDescent="0.3">
      <c r="A3" s="196" t="s">
        <v>19</v>
      </c>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row>
    <row r="4" spans="1:30" ht="5.4" customHeight="1" x14ac:dyDescent="0.25">
      <c r="Q4" s="103"/>
    </row>
    <row r="5" spans="1:30" ht="13.2" customHeight="1" x14ac:dyDescent="0.25">
      <c r="A5" s="58" t="s">
        <v>0</v>
      </c>
      <c r="B5" s="58"/>
      <c r="C5" s="1"/>
      <c r="D5" s="1"/>
      <c r="E5" s="1"/>
      <c r="F5" s="1"/>
      <c r="G5" s="1"/>
      <c r="H5" s="1"/>
      <c r="I5" s="1"/>
      <c r="J5" s="1"/>
      <c r="K5" s="1"/>
      <c r="L5" s="1"/>
      <c r="M5" s="1"/>
      <c r="N5" s="1"/>
      <c r="O5" s="1"/>
      <c r="P5" s="1"/>
      <c r="Q5" s="104" t="s">
        <v>90</v>
      </c>
      <c r="R5" s="6"/>
      <c r="S5" s="6"/>
      <c r="T5" s="7"/>
      <c r="U5" s="65"/>
      <c r="V5" s="7"/>
      <c r="W5" s="2"/>
      <c r="X5" s="2" t="s">
        <v>26</v>
      </c>
      <c r="AA5" s="105">
        <v>42855</v>
      </c>
    </row>
    <row r="6" spans="1:30" ht="5.4" customHeight="1" x14ac:dyDescent="0.25">
      <c r="A6" s="72"/>
      <c r="B6" s="58"/>
      <c r="C6" s="1"/>
      <c r="D6" s="1"/>
      <c r="E6" s="1"/>
      <c r="F6" s="1"/>
      <c r="G6" s="1"/>
      <c r="H6" s="1"/>
      <c r="I6" s="1"/>
      <c r="J6" s="1"/>
      <c r="K6" s="1"/>
      <c r="L6" s="1"/>
      <c r="M6" s="1"/>
      <c r="N6" s="1"/>
      <c r="O6" s="1"/>
      <c r="P6" s="1"/>
      <c r="Q6" s="103"/>
      <c r="U6" s="64"/>
      <c r="X6" s="2"/>
      <c r="AA6" s="204" t="s">
        <v>6</v>
      </c>
    </row>
    <row r="7" spans="1:30" ht="13.2" customHeight="1" x14ac:dyDescent="0.25">
      <c r="A7" s="58" t="s">
        <v>2</v>
      </c>
      <c r="B7" s="58"/>
      <c r="C7" s="1"/>
      <c r="D7" s="1"/>
      <c r="E7" s="1"/>
      <c r="F7" s="1"/>
      <c r="G7" s="1"/>
      <c r="H7" s="1"/>
      <c r="I7" s="1"/>
      <c r="J7" s="1"/>
      <c r="K7" s="1"/>
      <c r="L7" s="1"/>
      <c r="M7" s="1"/>
      <c r="N7" s="1"/>
      <c r="O7" s="1"/>
      <c r="P7" s="1"/>
      <c r="Q7" s="104" t="s">
        <v>88</v>
      </c>
      <c r="R7" s="6"/>
      <c r="S7" s="6"/>
      <c r="T7" s="7"/>
      <c r="X7" s="2"/>
      <c r="Y7" s="68" t="s">
        <v>16</v>
      </c>
      <c r="AA7" s="205"/>
    </row>
    <row r="8" spans="1:30" ht="5.4" customHeight="1" x14ac:dyDescent="0.25">
      <c r="B8" s="2"/>
      <c r="C8" s="93"/>
      <c r="D8" s="93"/>
      <c r="E8" s="93"/>
      <c r="F8" s="93"/>
      <c r="G8" s="93"/>
      <c r="H8" s="93"/>
      <c r="I8" s="93"/>
      <c r="J8" s="93"/>
      <c r="K8" s="93"/>
      <c r="L8" s="93"/>
      <c r="M8" s="93"/>
      <c r="N8" s="93"/>
      <c r="O8" s="93"/>
      <c r="P8" s="93"/>
      <c r="Q8" s="9"/>
      <c r="R8" s="8"/>
      <c r="S8" s="8"/>
      <c r="T8" s="9"/>
      <c r="X8" s="2"/>
      <c r="Y8" s="59"/>
      <c r="AA8" s="64"/>
    </row>
    <row r="9" spans="1:30" x14ac:dyDescent="0.25">
      <c r="A9" s="94" t="s">
        <v>41</v>
      </c>
      <c r="B9" s="2"/>
      <c r="C9" s="93"/>
      <c r="D9" s="93"/>
      <c r="E9" s="93"/>
      <c r="F9" s="93"/>
      <c r="G9" s="93"/>
      <c r="H9" s="93"/>
      <c r="I9" s="93"/>
      <c r="J9" s="93"/>
      <c r="K9" s="93"/>
      <c r="L9" s="93"/>
      <c r="M9" s="93"/>
      <c r="N9" s="93"/>
      <c r="O9" s="93"/>
      <c r="P9" s="93"/>
      <c r="Q9" s="95" t="s">
        <v>101</v>
      </c>
      <c r="R9" s="6"/>
      <c r="S9" s="6"/>
      <c r="T9" s="9"/>
      <c r="X9" s="5" t="s">
        <v>17</v>
      </c>
      <c r="Y9" s="59"/>
      <c r="AA9" s="65"/>
    </row>
    <row r="10" spans="1:30" s="1" customFormat="1" ht="52.8" x14ac:dyDescent="0.25">
      <c r="A10" s="70" t="s">
        <v>1</v>
      </c>
      <c r="B10" s="73" t="s">
        <v>89</v>
      </c>
      <c r="C10" s="73" t="s">
        <v>91</v>
      </c>
      <c r="D10" s="71" t="s">
        <v>102</v>
      </c>
      <c r="E10" s="71" t="s">
        <v>103</v>
      </c>
      <c r="F10" s="70" t="s">
        <v>5</v>
      </c>
      <c r="G10" s="70"/>
      <c r="H10" s="179">
        <f>AA5</f>
        <v>42855</v>
      </c>
      <c r="I10" s="179">
        <v>42855</v>
      </c>
      <c r="J10" s="179">
        <v>42886</v>
      </c>
      <c r="K10" s="179">
        <v>42916</v>
      </c>
      <c r="L10" s="179">
        <v>42947</v>
      </c>
      <c r="M10" s="179">
        <v>42978</v>
      </c>
      <c r="N10" s="179">
        <v>43008</v>
      </c>
      <c r="O10" s="176">
        <v>43039</v>
      </c>
      <c r="P10" s="186" t="s">
        <v>117</v>
      </c>
      <c r="Q10" s="70" t="s">
        <v>5</v>
      </c>
      <c r="R10" s="70"/>
      <c r="S10" s="71" t="s">
        <v>24</v>
      </c>
      <c r="T10" s="70" t="s">
        <v>10</v>
      </c>
      <c r="U10" s="70" t="s">
        <v>11</v>
      </c>
      <c r="V10" s="73"/>
      <c r="W10" s="70" t="s">
        <v>11</v>
      </c>
      <c r="X10" s="70" t="s">
        <v>12</v>
      </c>
      <c r="Y10" s="70" t="s">
        <v>15</v>
      </c>
      <c r="Z10" s="70" t="s">
        <v>12</v>
      </c>
      <c r="AA10" s="70" t="s">
        <v>13</v>
      </c>
      <c r="AB10" s="70" t="s">
        <v>10</v>
      </c>
      <c r="AC10" s="70" t="s">
        <v>14</v>
      </c>
      <c r="AD10" s="1" t="s">
        <v>104</v>
      </c>
    </row>
    <row r="11" spans="1:30" ht="14.4" customHeight="1" x14ac:dyDescent="0.25">
      <c r="A11" s="88">
        <v>1</v>
      </c>
      <c r="B11" s="89" t="s">
        <v>49</v>
      </c>
      <c r="C11" s="115">
        <v>42186</v>
      </c>
      <c r="D11" s="115"/>
      <c r="E11" s="115"/>
      <c r="F11" s="108">
        <v>1</v>
      </c>
      <c r="G11" s="189">
        <f t="shared" ref="G11:G42" si="0">F11*S11</f>
        <v>27286.996000000003</v>
      </c>
      <c r="H11" s="180"/>
      <c r="I11" s="180"/>
      <c r="J11" s="180"/>
      <c r="K11" s="180"/>
      <c r="L11" s="180"/>
      <c r="M11" s="180"/>
      <c r="N11" s="180"/>
      <c r="O11" s="180"/>
      <c r="P11" s="188">
        <f>SUM(G11:O11)</f>
        <v>27286.996000000003</v>
      </c>
      <c r="Q11" s="185">
        <f>IF(P11&lt;&gt;0,P11/S11,0%)</f>
        <v>1</v>
      </c>
      <c r="R11" s="109" t="s">
        <v>27</v>
      </c>
      <c r="S11" s="110">
        <v>27286.996000000003</v>
      </c>
      <c r="T11" s="97" t="s">
        <v>10</v>
      </c>
      <c r="U11" s="98">
        <f t="shared" ref="U11:U41" si="1">Q11*S11</f>
        <v>27286.996000000003</v>
      </c>
      <c r="V11" s="99"/>
      <c r="W11" s="100">
        <f t="shared" ref="W11:W16" si="2">+U11</f>
        <v>27286.996000000003</v>
      </c>
      <c r="X11" s="101" t="s">
        <v>12</v>
      </c>
      <c r="Y11" s="98">
        <f t="shared" ref="Y11:Y41" si="3">W11-AA11</f>
        <v>-3.9999999971769284E-3</v>
      </c>
      <c r="Z11" s="85" t="s">
        <v>12</v>
      </c>
      <c r="AA11" s="151">
        <f>SUMIF(Invoices!$D$2:$D$25,' Accting USE Data Entry Form'!$B11,Invoices!$G$2:$G$25)</f>
        <v>27287</v>
      </c>
      <c r="AB11" s="85" t="s">
        <v>10</v>
      </c>
      <c r="AC11" s="86">
        <f>+W11-Y11-AA11</f>
        <v>0</v>
      </c>
    </row>
    <row r="12" spans="1:30" ht="14.4" customHeight="1" x14ac:dyDescent="0.25">
      <c r="A12" s="83">
        <v>2</v>
      </c>
      <c r="B12" s="84" t="s">
        <v>50</v>
      </c>
      <c r="C12" s="116">
        <v>42302</v>
      </c>
      <c r="D12" s="116"/>
      <c r="E12" s="116"/>
      <c r="F12" s="111">
        <v>1</v>
      </c>
      <c r="G12" s="189">
        <f t="shared" si="0"/>
        <v>54573.992000000006</v>
      </c>
      <c r="H12" s="181"/>
      <c r="I12" s="181"/>
      <c r="J12" s="181"/>
      <c r="K12" s="181"/>
      <c r="L12" s="181"/>
      <c r="M12" s="181"/>
      <c r="N12" s="181"/>
      <c r="O12" s="181"/>
      <c r="P12" s="188">
        <f t="shared" ref="P12:P61" si="4">SUM(G12:O12)</f>
        <v>54573.992000000006</v>
      </c>
      <c r="Q12" s="185">
        <f t="shared" ref="Q12:Q61" si="5">IF(P12&lt;&gt;0,P12/S12,0%)</f>
        <v>1</v>
      </c>
      <c r="R12" s="33" t="s">
        <v>27</v>
      </c>
      <c r="S12" s="112">
        <v>54573.992000000006</v>
      </c>
      <c r="T12" s="97" t="s">
        <v>10</v>
      </c>
      <c r="U12" s="98">
        <f t="shared" si="1"/>
        <v>54573.992000000006</v>
      </c>
      <c r="V12" s="99"/>
      <c r="W12" s="100">
        <f t="shared" si="2"/>
        <v>54573.992000000006</v>
      </c>
      <c r="X12" s="101" t="s">
        <v>12</v>
      </c>
      <c r="Y12" s="98">
        <f t="shared" si="3"/>
        <v>2.0000000076834112E-3</v>
      </c>
      <c r="Z12" s="85" t="s">
        <v>12</v>
      </c>
      <c r="AA12" s="151">
        <f>SUMIF(Invoices!$D$2:$D$25,' Accting USE Data Entry Form'!$B12,Invoices!$G$2:$G$25)</f>
        <v>54573.99</v>
      </c>
      <c r="AB12" s="85" t="s">
        <v>10</v>
      </c>
      <c r="AC12" s="86">
        <f>+W12-Y12-AA12</f>
        <v>0</v>
      </c>
    </row>
    <row r="13" spans="1:30" ht="14.4" customHeight="1" x14ac:dyDescent="0.25">
      <c r="A13" s="83">
        <v>3</v>
      </c>
      <c r="B13" s="84" t="s">
        <v>51</v>
      </c>
      <c r="C13" s="116">
        <v>42333</v>
      </c>
      <c r="D13" s="116"/>
      <c r="E13" s="116"/>
      <c r="F13" s="111">
        <v>1</v>
      </c>
      <c r="G13" s="189">
        <f t="shared" si="0"/>
        <v>54573.992000000006</v>
      </c>
      <c r="H13" s="181"/>
      <c r="I13" s="181"/>
      <c r="J13" s="181"/>
      <c r="K13" s="181"/>
      <c r="L13" s="181"/>
      <c r="M13" s="181"/>
      <c r="N13" s="181"/>
      <c r="O13" s="181"/>
      <c r="P13" s="188">
        <f t="shared" si="4"/>
        <v>54573.992000000006</v>
      </c>
      <c r="Q13" s="185">
        <f t="shared" si="5"/>
        <v>1</v>
      </c>
      <c r="R13" s="33" t="s">
        <v>27</v>
      </c>
      <c r="S13" s="112">
        <v>54573.992000000006</v>
      </c>
      <c r="T13" s="97" t="s">
        <v>10</v>
      </c>
      <c r="U13" s="98">
        <f t="shared" si="1"/>
        <v>54573.992000000006</v>
      </c>
      <c r="V13" s="99"/>
      <c r="W13" s="100">
        <f t="shared" si="2"/>
        <v>54573.992000000006</v>
      </c>
      <c r="X13" s="101" t="s">
        <v>12</v>
      </c>
      <c r="Y13" s="98">
        <f t="shared" si="3"/>
        <v>2.0000000076834112E-3</v>
      </c>
      <c r="Z13" s="85" t="s">
        <v>12</v>
      </c>
      <c r="AA13" s="151">
        <f>SUMIF(Invoices!$D$2:$D$25,' Accting USE Data Entry Form'!$B13,Invoices!$G$2:$G$25)</f>
        <v>54573.99</v>
      </c>
      <c r="AB13" s="85" t="s">
        <v>10</v>
      </c>
      <c r="AC13" s="86">
        <f>+W13-Y13-AA13</f>
        <v>0</v>
      </c>
    </row>
    <row r="14" spans="1:30" ht="14.4" customHeight="1" x14ac:dyDescent="0.25">
      <c r="A14" s="83">
        <v>4</v>
      </c>
      <c r="B14" s="84" t="s">
        <v>52</v>
      </c>
      <c r="C14" s="116">
        <v>42391</v>
      </c>
      <c r="D14" s="116"/>
      <c r="E14" s="116"/>
      <c r="F14" s="111">
        <v>1</v>
      </c>
      <c r="G14" s="189">
        <f t="shared" si="0"/>
        <v>114938.04</v>
      </c>
      <c r="H14" s="181"/>
      <c r="I14" s="181"/>
      <c r="J14" s="181"/>
      <c r="K14" s="181"/>
      <c r="L14" s="181"/>
      <c r="M14" s="181"/>
      <c r="N14" s="181"/>
      <c r="O14" s="181"/>
      <c r="P14" s="188">
        <f t="shared" si="4"/>
        <v>114938.04</v>
      </c>
      <c r="Q14" s="185">
        <f t="shared" si="5"/>
        <v>1</v>
      </c>
      <c r="R14" s="33" t="s">
        <v>27</v>
      </c>
      <c r="S14" s="112">
        <v>114938.04</v>
      </c>
      <c r="T14" s="97" t="s">
        <v>10</v>
      </c>
      <c r="U14" s="98">
        <f t="shared" si="1"/>
        <v>114938.04</v>
      </c>
      <c r="V14" s="99"/>
      <c r="W14" s="100">
        <f t="shared" si="2"/>
        <v>114938.04</v>
      </c>
      <c r="X14" s="101" t="s">
        <v>12</v>
      </c>
      <c r="Y14" s="98">
        <f t="shared" si="3"/>
        <v>0</v>
      </c>
      <c r="Z14" s="85" t="s">
        <v>12</v>
      </c>
      <c r="AA14" s="151">
        <f>SUMIF(Invoices!$D$2:$D$25,' Accting USE Data Entry Form'!$B14,Invoices!$G$2:$G$25)</f>
        <v>114938.04</v>
      </c>
      <c r="AB14" s="85" t="s">
        <v>10</v>
      </c>
      <c r="AC14" s="86">
        <f>+W14-Y14-AA14</f>
        <v>0</v>
      </c>
    </row>
    <row r="15" spans="1:30" ht="14.4" customHeight="1" x14ac:dyDescent="0.25">
      <c r="A15" s="83">
        <v>5</v>
      </c>
      <c r="B15" s="84" t="s">
        <v>53</v>
      </c>
      <c r="C15" s="116">
        <v>42433</v>
      </c>
      <c r="D15" s="116"/>
      <c r="E15" s="116"/>
      <c r="F15" s="111">
        <v>1</v>
      </c>
      <c r="G15" s="189">
        <f t="shared" si="0"/>
        <v>229876.08</v>
      </c>
      <c r="H15" s="181"/>
      <c r="I15" s="181"/>
      <c r="J15" s="181"/>
      <c r="K15" s="181"/>
      <c r="L15" s="181"/>
      <c r="M15" s="181"/>
      <c r="N15" s="181"/>
      <c r="O15" s="181"/>
      <c r="P15" s="188">
        <f t="shared" si="4"/>
        <v>229876.08</v>
      </c>
      <c r="Q15" s="185">
        <f t="shared" si="5"/>
        <v>1</v>
      </c>
      <c r="R15" s="33" t="s">
        <v>27</v>
      </c>
      <c r="S15" s="112">
        <v>229876.08</v>
      </c>
      <c r="T15" s="97" t="s">
        <v>10</v>
      </c>
      <c r="U15" s="102">
        <f t="shared" si="1"/>
        <v>229876.08</v>
      </c>
      <c r="V15" s="99"/>
      <c r="W15" s="100">
        <f t="shared" si="2"/>
        <v>229876.08</v>
      </c>
      <c r="X15" s="101" t="s">
        <v>12</v>
      </c>
      <c r="Y15" s="98">
        <f t="shared" si="3"/>
        <v>0</v>
      </c>
      <c r="Z15" s="85" t="s">
        <v>12</v>
      </c>
      <c r="AA15" s="151">
        <f>SUMIF(Invoices!$D$2:$D$25,' Accting USE Data Entry Form'!$B15,Invoices!$G$2:$G$25)</f>
        <v>229876.08</v>
      </c>
      <c r="AB15" s="85" t="s">
        <v>10</v>
      </c>
      <c r="AC15" s="86">
        <f>+W15-Y15-AA15</f>
        <v>0</v>
      </c>
    </row>
    <row r="16" spans="1:30" ht="14.4" customHeight="1" x14ac:dyDescent="0.25">
      <c r="A16" s="83">
        <v>6</v>
      </c>
      <c r="B16" s="84" t="s">
        <v>54</v>
      </c>
      <c r="C16" s="116">
        <v>42562</v>
      </c>
      <c r="D16" s="116">
        <v>42664</v>
      </c>
      <c r="E16" s="116">
        <v>42664</v>
      </c>
      <c r="F16" s="123">
        <v>1</v>
      </c>
      <c r="G16" s="189">
        <f t="shared" si="0"/>
        <v>229876.08</v>
      </c>
      <c r="H16" s="181"/>
      <c r="I16" s="181"/>
      <c r="J16" s="181"/>
      <c r="K16" s="181"/>
      <c r="L16" s="181"/>
      <c r="M16" s="181"/>
      <c r="N16" s="181"/>
      <c r="O16" s="181"/>
      <c r="P16" s="188">
        <f t="shared" si="4"/>
        <v>229876.08</v>
      </c>
      <c r="Q16" s="185">
        <f t="shared" si="5"/>
        <v>1</v>
      </c>
      <c r="R16" s="33" t="s">
        <v>27</v>
      </c>
      <c r="S16" s="112">
        <v>229876.08</v>
      </c>
      <c r="T16" s="97" t="s">
        <v>10</v>
      </c>
      <c r="U16" s="102">
        <f t="shared" si="1"/>
        <v>229876.08</v>
      </c>
      <c r="V16" s="99"/>
      <c r="W16" s="100">
        <f t="shared" si="2"/>
        <v>229876.08</v>
      </c>
      <c r="X16" s="101" t="s">
        <v>12</v>
      </c>
      <c r="Y16" s="98">
        <f t="shared" si="3"/>
        <v>0</v>
      </c>
      <c r="Z16" s="85" t="s">
        <v>12</v>
      </c>
      <c r="AA16" s="151">
        <f>SUMIF(Invoices!$D$2:$D$25,' Accting USE Data Entry Form'!$B16,Invoices!$G$2:$G$25)</f>
        <v>229876.08</v>
      </c>
      <c r="AB16" s="85" t="s">
        <v>10</v>
      </c>
      <c r="AC16" s="86">
        <v>0</v>
      </c>
    </row>
    <row r="17" spans="1:29" ht="14.4" customHeight="1" x14ac:dyDescent="0.25">
      <c r="A17" s="83">
        <v>7</v>
      </c>
      <c r="B17" s="84" t="s">
        <v>55</v>
      </c>
      <c r="C17" s="116">
        <v>42391</v>
      </c>
      <c r="D17" s="116"/>
      <c r="E17" s="116"/>
      <c r="F17" s="123">
        <v>1</v>
      </c>
      <c r="G17" s="189">
        <f t="shared" si="0"/>
        <v>777203.75</v>
      </c>
      <c r="H17" s="181"/>
      <c r="I17" s="181"/>
      <c r="J17" s="181"/>
      <c r="K17" s="181"/>
      <c r="L17" s="181"/>
      <c r="M17" s="181"/>
      <c r="N17" s="181"/>
      <c r="O17" s="181"/>
      <c r="P17" s="188">
        <f t="shared" si="4"/>
        <v>777203.75</v>
      </c>
      <c r="Q17" s="185">
        <f t="shared" si="5"/>
        <v>1</v>
      </c>
      <c r="R17" s="33" t="s">
        <v>27</v>
      </c>
      <c r="S17" s="112">
        <v>777203.75</v>
      </c>
      <c r="T17" s="97" t="s">
        <v>10</v>
      </c>
      <c r="U17" s="102">
        <f t="shared" si="1"/>
        <v>777203.75</v>
      </c>
      <c r="V17" s="99"/>
      <c r="W17" s="100">
        <f>+U17</f>
        <v>777203.75</v>
      </c>
      <c r="X17" s="101" t="s">
        <v>12</v>
      </c>
      <c r="Y17" s="98">
        <f t="shared" si="3"/>
        <v>0</v>
      </c>
      <c r="Z17" s="85" t="s">
        <v>12</v>
      </c>
      <c r="AA17" s="151">
        <f>SUMIF(Invoices!$D$2:$D$25,' Accting USE Data Entry Form'!$B17,Invoices!$G$2:$G$25)</f>
        <v>777203.75</v>
      </c>
      <c r="AB17" s="85" t="s">
        <v>10</v>
      </c>
      <c r="AC17" s="86">
        <f t="shared" ref="AC17:AC61" si="6">+W17-Y17-AA17</f>
        <v>0</v>
      </c>
    </row>
    <row r="18" spans="1:29" ht="14.4" customHeight="1" x14ac:dyDescent="0.25">
      <c r="A18" s="83">
        <v>8</v>
      </c>
      <c r="B18" s="81" t="s">
        <v>56</v>
      </c>
      <c r="C18" s="117">
        <v>42591</v>
      </c>
      <c r="D18" s="118"/>
      <c r="E18" s="118"/>
      <c r="F18" s="123">
        <v>1</v>
      </c>
      <c r="G18" s="189">
        <f t="shared" si="0"/>
        <v>2176170.5</v>
      </c>
      <c r="H18" s="182"/>
      <c r="I18" s="182"/>
      <c r="J18" s="182"/>
      <c r="K18" s="182"/>
      <c r="L18" s="182"/>
      <c r="M18" s="182"/>
      <c r="N18" s="182"/>
      <c r="O18" s="182"/>
      <c r="P18" s="188">
        <f t="shared" si="4"/>
        <v>2176170.5</v>
      </c>
      <c r="Q18" s="185">
        <f t="shared" si="5"/>
        <v>1</v>
      </c>
      <c r="R18" s="82" t="s">
        <v>27</v>
      </c>
      <c r="S18" s="113">
        <v>2176170.5</v>
      </c>
      <c r="T18" s="97" t="s">
        <v>10</v>
      </c>
      <c r="U18" s="102">
        <f t="shared" si="1"/>
        <v>2176170.5</v>
      </c>
      <c r="V18" s="99"/>
      <c r="W18" s="100">
        <f>+U18</f>
        <v>2176170.5</v>
      </c>
      <c r="X18" s="101" t="s">
        <v>12</v>
      </c>
      <c r="Y18" s="98">
        <f t="shared" si="3"/>
        <v>0</v>
      </c>
      <c r="Z18" s="85" t="s">
        <v>12</v>
      </c>
      <c r="AA18" s="151">
        <f>SUMIF(Invoices!$D$2:$D$25,' Accting USE Data Entry Form'!$B18,Invoices!$G$2:$G$25)</f>
        <v>2176170.5</v>
      </c>
      <c r="AB18" s="85" t="s">
        <v>10</v>
      </c>
      <c r="AC18" s="86">
        <f t="shared" si="6"/>
        <v>0</v>
      </c>
    </row>
    <row r="19" spans="1:29" ht="14.4" customHeight="1" x14ac:dyDescent="0.25">
      <c r="A19" s="83">
        <v>9</v>
      </c>
      <c r="B19" s="81" t="s">
        <v>57</v>
      </c>
      <c r="C19" s="117">
        <v>42668</v>
      </c>
      <c r="D19" s="118"/>
      <c r="E19" s="118"/>
      <c r="F19" s="123">
        <v>1</v>
      </c>
      <c r="G19" s="189">
        <f t="shared" si="0"/>
        <v>233161.13</v>
      </c>
      <c r="H19" s="182"/>
      <c r="I19" s="182"/>
      <c r="J19" s="182"/>
      <c r="K19" s="182"/>
      <c r="L19" s="182"/>
      <c r="M19" s="182"/>
      <c r="N19" s="182"/>
      <c r="O19" s="182"/>
      <c r="P19" s="188">
        <f t="shared" si="4"/>
        <v>233161.13</v>
      </c>
      <c r="Q19" s="185">
        <f t="shared" si="5"/>
        <v>1</v>
      </c>
      <c r="R19" s="82" t="s">
        <v>27</v>
      </c>
      <c r="S19" s="113">
        <v>233161.13</v>
      </c>
      <c r="T19" s="97" t="s">
        <v>10</v>
      </c>
      <c r="U19" s="102">
        <f t="shared" si="1"/>
        <v>233161.13</v>
      </c>
      <c r="V19" s="99"/>
      <c r="W19" s="100">
        <f>+U19</f>
        <v>233161.13</v>
      </c>
      <c r="X19" s="101"/>
      <c r="Y19" s="98">
        <f t="shared" si="3"/>
        <v>0</v>
      </c>
      <c r="Z19" s="85"/>
      <c r="AA19" s="151">
        <f>SUMIF(Invoices!$D$2:$D$25,' Accting USE Data Entry Form'!$B19,Invoices!$G$2:$G$25)</f>
        <v>233161.13</v>
      </c>
      <c r="AB19" s="85" t="s">
        <v>10</v>
      </c>
      <c r="AC19" s="86">
        <f t="shared" si="6"/>
        <v>0</v>
      </c>
    </row>
    <row r="20" spans="1:29" ht="14.4" customHeight="1" x14ac:dyDescent="0.25">
      <c r="A20" s="83">
        <v>10</v>
      </c>
      <c r="B20" s="81" t="s">
        <v>58</v>
      </c>
      <c r="C20" s="117">
        <v>42675</v>
      </c>
      <c r="D20" s="118"/>
      <c r="E20" s="118"/>
      <c r="F20" s="123">
        <v>1</v>
      </c>
      <c r="G20" s="189">
        <f t="shared" si="0"/>
        <v>233161.13</v>
      </c>
      <c r="H20" s="182"/>
      <c r="I20" s="182"/>
      <c r="J20" s="182"/>
      <c r="K20" s="182"/>
      <c r="L20" s="182"/>
      <c r="M20" s="182"/>
      <c r="N20" s="182"/>
      <c r="O20" s="182"/>
      <c r="P20" s="188">
        <f t="shared" si="4"/>
        <v>233161.13</v>
      </c>
      <c r="Q20" s="185">
        <f t="shared" si="5"/>
        <v>1</v>
      </c>
      <c r="R20" s="82" t="s">
        <v>27</v>
      </c>
      <c r="S20" s="113">
        <v>233161.13</v>
      </c>
      <c r="T20" s="97" t="s">
        <v>10</v>
      </c>
      <c r="U20" s="102">
        <f t="shared" si="1"/>
        <v>233161.13</v>
      </c>
      <c r="V20" s="99"/>
      <c r="W20" s="100">
        <f>+U20</f>
        <v>233161.13</v>
      </c>
      <c r="X20" s="101" t="s">
        <v>12</v>
      </c>
      <c r="Y20" s="98">
        <f t="shared" si="3"/>
        <v>23316.112999999983</v>
      </c>
      <c r="Z20" s="85" t="s">
        <v>12</v>
      </c>
      <c r="AA20" s="151">
        <f>SUMIF(Invoices!$D$2:$D$25,' Accting USE Data Entry Form'!$B20,Invoices!$G$2:$G$25)</f>
        <v>209845.01700000002</v>
      </c>
      <c r="AB20" s="85" t="s">
        <v>10</v>
      </c>
      <c r="AC20" s="86">
        <f t="shared" si="6"/>
        <v>0</v>
      </c>
    </row>
    <row r="21" spans="1:29" ht="14.4" customHeight="1" x14ac:dyDescent="0.25">
      <c r="A21" s="83">
        <v>11</v>
      </c>
      <c r="B21" s="81" t="s">
        <v>59</v>
      </c>
      <c r="C21" s="117">
        <v>42682</v>
      </c>
      <c r="D21" s="118"/>
      <c r="E21" s="118"/>
      <c r="F21" s="123">
        <v>1</v>
      </c>
      <c r="G21" s="189">
        <f t="shared" si="0"/>
        <v>233161.13</v>
      </c>
      <c r="H21" s="182"/>
      <c r="I21" s="182"/>
      <c r="J21" s="182"/>
      <c r="K21" s="182"/>
      <c r="L21" s="182"/>
      <c r="M21" s="182"/>
      <c r="N21" s="182"/>
      <c r="O21" s="182"/>
      <c r="P21" s="188">
        <f t="shared" si="4"/>
        <v>233161.13</v>
      </c>
      <c r="Q21" s="185">
        <f t="shared" si="5"/>
        <v>1</v>
      </c>
      <c r="R21" s="82" t="s">
        <v>27</v>
      </c>
      <c r="S21" s="113">
        <v>233161.13</v>
      </c>
      <c r="T21" s="97" t="s">
        <v>10</v>
      </c>
      <c r="U21" s="102">
        <f t="shared" si="1"/>
        <v>233161.13</v>
      </c>
      <c r="V21" s="99"/>
      <c r="W21" s="100">
        <f t="shared" ref="W21:W32" si="7">+U21</f>
        <v>233161.13</v>
      </c>
      <c r="X21" s="101" t="s">
        <v>12</v>
      </c>
      <c r="Y21" s="98">
        <f t="shared" si="3"/>
        <v>5.0000000046566129E-3</v>
      </c>
      <c r="Z21" s="85" t="s">
        <v>12</v>
      </c>
      <c r="AA21" s="151">
        <f>SUMIF(Invoices!$D$2:$D$27,' Accting USE Data Entry Form'!$B21,Invoices!$G$2:$G$27)</f>
        <v>233161.125</v>
      </c>
      <c r="AB21" s="85" t="s">
        <v>10</v>
      </c>
      <c r="AC21" s="86">
        <f t="shared" si="6"/>
        <v>0</v>
      </c>
    </row>
    <row r="22" spans="1:29" ht="14.4" customHeight="1" x14ac:dyDescent="0.25">
      <c r="A22" s="83">
        <v>12</v>
      </c>
      <c r="B22" s="81" t="s">
        <v>60</v>
      </c>
      <c r="C22" s="117">
        <v>42689</v>
      </c>
      <c r="D22" s="118"/>
      <c r="E22" s="118"/>
      <c r="F22" s="123">
        <v>0.5</v>
      </c>
      <c r="G22" s="189">
        <f t="shared" si="0"/>
        <v>116580.565</v>
      </c>
      <c r="H22" s="182"/>
      <c r="I22" s="182">
        <v>116581</v>
      </c>
      <c r="J22" s="182"/>
      <c r="K22" s="182"/>
      <c r="L22" s="182"/>
      <c r="M22" s="182"/>
      <c r="N22" s="182"/>
      <c r="O22" s="182"/>
      <c r="P22" s="188">
        <f t="shared" si="4"/>
        <v>233161.565</v>
      </c>
      <c r="Q22" s="185">
        <f t="shared" si="5"/>
        <v>1.0000018656626</v>
      </c>
      <c r="R22" s="82" t="s">
        <v>27</v>
      </c>
      <c r="S22" s="113">
        <v>233161.13</v>
      </c>
      <c r="T22" s="97" t="s">
        <v>10</v>
      </c>
      <c r="U22" s="102">
        <f t="shared" si="1"/>
        <v>233161.565</v>
      </c>
      <c r="V22" s="99"/>
      <c r="W22" s="100">
        <f t="shared" si="7"/>
        <v>233161.565</v>
      </c>
      <c r="X22" s="101" t="s">
        <v>12</v>
      </c>
      <c r="Y22" s="98">
        <f t="shared" si="3"/>
        <v>116581.0025</v>
      </c>
      <c r="Z22" s="85" t="s">
        <v>12</v>
      </c>
      <c r="AA22" s="151">
        <f>SUMIF(Invoices!$D$2:$D$25,' Accting USE Data Entry Form'!$B22,Invoices!$G$2:$G$25)</f>
        <v>116580.5625</v>
      </c>
      <c r="AB22" s="85" t="s">
        <v>10</v>
      </c>
      <c r="AC22" s="86">
        <f t="shared" si="6"/>
        <v>0</v>
      </c>
    </row>
    <row r="23" spans="1:29" ht="14.4" customHeight="1" x14ac:dyDescent="0.25">
      <c r="A23" s="83">
        <v>13</v>
      </c>
      <c r="B23" s="81" t="s">
        <v>61</v>
      </c>
      <c r="C23" s="117">
        <v>42696</v>
      </c>
      <c r="D23" s="118"/>
      <c r="E23" s="118"/>
      <c r="F23" s="123">
        <v>1</v>
      </c>
      <c r="G23" s="189">
        <f t="shared" si="0"/>
        <v>233161.13</v>
      </c>
      <c r="H23" s="182"/>
      <c r="I23" s="182"/>
      <c r="J23" s="182"/>
      <c r="K23" s="182"/>
      <c r="L23" s="182"/>
      <c r="M23" s="182"/>
      <c r="N23" s="182"/>
      <c r="O23" s="182"/>
      <c r="P23" s="188">
        <f t="shared" si="4"/>
        <v>233161.13</v>
      </c>
      <c r="Q23" s="185">
        <f t="shared" si="5"/>
        <v>1</v>
      </c>
      <c r="R23" s="82" t="s">
        <v>27</v>
      </c>
      <c r="S23" s="113">
        <v>233161.13</v>
      </c>
      <c r="T23" s="97" t="s">
        <v>10</v>
      </c>
      <c r="U23" s="102">
        <f t="shared" si="1"/>
        <v>233161.13</v>
      </c>
      <c r="V23" s="99"/>
      <c r="W23" s="100">
        <f t="shared" si="7"/>
        <v>233161.13</v>
      </c>
      <c r="X23" s="101" t="s">
        <v>12</v>
      </c>
      <c r="Y23" s="98">
        <f t="shared" si="3"/>
        <v>5.0000000046566129E-3</v>
      </c>
      <c r="Z23" s="85" t="s">
        <v>12</v>
      </c>
      <c r="AA23" s="151">
        <f>SUMIF(Invoices!$D$2:$D$27,' Accting USE Data Entry Form'!$B23,Invoices!$G$2:$G$27)</f>
        <v>233161.125</v>
      </c>
      <c r="AB23" s="85" t="s">
        <v>10</v>
      </c>
      <c r="AC23" s="86">
        <f t="shared" si="6"/>
        <v>0</v>
      </c>
    </row>
    <row r="24" spans="1:29" ht="14.4" customHeight="1" x14ac:dyDescent="0.25">
      <c r="A24" s="83">
        <v>14</v>
      </c>
      <c r="B24" s="81" t="s">
        <v>62</v>
      </c>
      <c r="C24" s="117">
        <v>42703</v>
      </c>
      <c r="D24" s="118"/>
      <c r="E24" s="118"/>
      <c r="F24" s="123">
        <v>1</v>
      </c>
      <c r="G24" s="189">
        <f t="shared" si="0"/>
        <v>233161.13</v>
      </c>
      <c r="H24" s="182"/>
      <c r="I24" s="182"/>
      <c r="J24" s="182"/>
      <c r="K24" s="182"/>
      <c r="L24" s="182"/>
      <c r="M24" s="182"/>
      <c r="N24" s="182"/>
      <c r="O24" s="182"/>
      <c r="P24" s="188">
        <f t="shared" si="4"/>
        <v>233161.13</v>
      </c>
      <c r="Q24" s="185">
        <f t="shared" si="5"/>
        <v>1</v>
      </c>
      <c r="R24" s="82" t="s">
        <v>27</v>
      </c>
      <c r="S24" s="113">
        <v>233161.13</v>
      </c>
      <c r="T24" s="97" t="s">
        <v>10</v>
      </c>
      <c r="U24" s="102">
        <f t="shared" si="1"/>
        <v>233161.13</v>
      </c>
      <c r="V24" s="99"/>
      <c r="W24" s="100">
        <f t="shared" si="7"/>
        <v>233161.13</v>
      </c>
      <c r="X24" s="101" t="s">
        <v>12</v>
      </c>
      <c r="Y24" s="98">
        <f t="shared" si="3"/>
        <v>0</v>
      </c>
      <c r="Z24" s="85" t="s">
        <v>12</v>
      </c>
      <c r="AA24" s="151">
        <f>SUMIF(Invoices!$D$2:$D$27,' Accting USE Data Entry Form'!$B24,Invoices!$G$2:$G$27)</f>
        <v>233161.13</v>
      </c>
      <c r="AB24" s="85" t="s">
        <v>10</v>
      </c>
      <c r="AC24" s="86">
        <f t="shared" si="6"/>
        <v>0</v>
      </c>
    </row>
    <row r="25" spans="1:29" ht="14.4" customHeight="1" x14ac:dyDescent="0.25">
      <c r="A25" s="83">
        <v>15</v>
      </c>
      <c r="B25" s="81" t="s">
        <v>63</v>
      </c>
      <c r="C25" s="117">
        <v>42710</v>
      </c>
      <c r="D25" s="118"/>
      <c r="E25" s="118"/>
      <c r="F25" s="123">
        <v>0</v>
      </c>
      <c r="G25" s="189">
        <f t="shared" si="0"/>
        <v>0</v>
      </c>
      <c r="H25" s="182"/>
      <c r="I25" s="182"/>
      <c r="J25" s="182"/>
      <c r="K25" s="182"/>
      <c r="L25" s="182"/>
      <c r="M25" s="182"/>
      <c r="N25" s="182"/>
      <c r="O25" s="182"/>
      <c r="P25" s="188">
        <f t="shared" si="4"/>
        <v>0</v>
      </c>
      <c r="Q25" s="185">
        <f t="shared" si="5"/>
        <v>0</v>
      </c>
      <c r="R25" s="82" t="s">
        <v>27</v>
      </c>
      <c r="S25" s="113">
        <v>233161.13</v>
      </c>
      <c r="T25" s="97" t="s">
        <v>10</v>
      </c>
      <c r="U25" s="102">
        <f t="shared" si="1"/>
        <v>0</v>
      </c>
      <c r="V25" s="99"/>
      <c r="W25" s="100">
        <f t="shared" si="7"/>
        <v>0</v>
      </c>
      <c r="X25" s="101" t="s">
        <v>12</v>
      </c>
      <c r="Y25" s="98">
        <f t="shared" si="3"/>
        <v>0</v>
      </c>
      <c r="Z25" s="85" t="s">
        <v>12</v>
      </c>
      <c r="AA25" s="151">
        <f>SUMIF(Invoices!$D$2:$D$27,' Accting USE Data Entry Form'!$B25,Invoices!$G$2:$G$27)</f>
        <v>0</v>
      </c>
      <c r="AB25" s="85" t="s">
        <v>10</v>
      </c>
      <c r="AC25" s="86">
        <f t="shared" si="6"/>
        <v>0</v>
      </c>
    </row>
    <row r="26" spans="1:29" ht="14.4" customHeight="1" x14ac:dyDescent="0.25">
      <c r="A26" s="83">
        <v>16</v>
      </c>
      <c r="B26" s="81" t="s">
        <v>64</v>
      </c>
      <c r="C26" s="117">
        <v>42717</v>
      </c>
      <c r="D26" s="118"/>
      <c r="E26" s="118"/>
      <c r="F26" s="123">
        <v>0</v>
      </c>
      <c r="G26" s="189">
        <f t="shared" si="0"/>
        <v>0</v>
      </c>
      <c r="H26" s="182"/>
      <c r="I26" s="182"/>
      <c r="J26" s="182"/>
      <c r="K26" s="182"/>
      <c r="L26" s="182"/>
      <c r="M26" s="182"/>
      <c r="N26" s="182"/>
      <c r="O26" s="182"/>
      <c r="P26" s="188">
        <f t="shared" si="4"/>
        <v>0</v>
      </c>
      <c r="Q26" s="185">
        <f t="shared" si="5"/>
        <v>0</v>
      </c>
      <c r="R26" s="82" t="s">
        <v>27</v>
      </c>
      <c r="S26" s="113">
        <v>233161.13</v>
      </c>
      <c r="T26" s="97" t="s">
        <v>10</v>
      </c>
      <c r="U26" s="102">
        <f t="shared" si="1"/>
        <v>0</v>
      </c>
      <c r="V26" s="99"/>
      <c r="W26" s="100">
        <f t="shared" si="7"/>
        <v>0</v>
      </c>
      <c r="X26" s="101" t="s">
        <v>12</v>
      </c>
      <c r="Y26" s="98">
        <f t="shared" si="3"/>
        <v>0</v>
      </c>
      <c r="Z26" s="85" t="s">
        <v>12</v>
      </c>
      <c r="AA26" s="151">
        <f>SUMIF(Invoices!$D$2:$D$27,' Accting USE Data Entry Form'!$B26,Invoices!$G$2:$G$27)</f>
        <v>0</v>
      </c>
      <c r="AB26" s="85" t="s">
        <v>10</v>
      </c>
      <c r="AC26" s="86">
        <f t="shared" si="6"/>
        <v>0</v>
      </c>
    </row>
    <row r="27" spans="1:29" ht="14.4" customHeight="1" x14ac:dyDescent="0.25">
      <c r="A27" s="83">
        <v>17</v>
      </c>
      <c r="B27" s="81" t="s">
        <v>65</v>
      </c>
      <c r="C27" s="117">
        <v>42724</v>
      </c>
      <c r="D27" s="118"/>
      <c r="E27" s="118"/>
      <c r="F27" s="123">
        <v>0</v>
      </c>
      <c r="G27" s="189">
        <f t="shared" si="0"/>
        <v>0</v>
      </c>
      <c r="H27" s="182"/>
      <c r="I27" s="182"/>
      <c r="J27" s="182"/>
      <c r="K27" s="182"/>
      <c r="L27" s="182"/>
      <c r="M27" s="182"/>
      <c r="N27" s="182"/>
      <c r="O27" s="182"/>
      <c r="P27" s="188">
        <f t="shared" si="4"/>
        <v>0</v>
      </c>
      <c r="Q27" s="185">
        <f t="shared" si="5"/>
        <v>0</v>
      </c>
      <c r="R27" s="82" t="s">
        <v>27</v>
      </c>
      <c r="S27" s="113">
        <v>233161.13</v>
      </c>
      <c r="T27" s="97" t="s">
        <v>10</v>
      </c>
      <c r="U27" s="102">
        <f t="shared" si="1"/>
        <v>0</v>
      </c>
      <c r="V27" s="99"/>
      <c r="W27" s="100">
        <f t="shared" si="7"/>
        <v>0</v>
      </c>
      <c r="X27" s="101" t="s">
        <v>12</v>
      </c>
      <c r="Y27" s="98">
        <f t="shared" si="3"/>
        <v>0</v>
      </c>
      <c r="Z27" s="85" t="s">
        <v>12</v>
      </c>
      <c r="AA27" s="151">
        <f>SUMIF(Invoices!$D$2:$D$27,' Accting USE Data Entry Form'!$B27,Invoices!$G$2:$G$27)</f>
        <v>0</v>
      </c>
      <c r="AB27" s="85" t="s">
        <v>10</v>
      </c>
      <c r="AC27" s="86">
        <f t="shared" si="6"/>
        <v>0</v>
      </c>
    </row>
    <row r="28" spans="1:29" ht="14.4" customHeight="1" x14ac:dyDescent="0.25">
      <c r="A28" s="83">
        <v>18</v>
      </c>
      <c r="B28" s="81" t="s">
        <v>66</v>
      </c>
      <c r="C28" s="117">
        <v>42731</v>
      </c>
      <c r="D28" s="118"/>
      <c r="E28" s="118"/>
      <c r="F28" s="123">
        <v>0</v>
      </c>
      <c r="G28" s="189">
        <f t="shared" si="0"/>
        <v>0</v>
      </c>
      <c r="H28" s="182"/>
      <c r="I28" s="182"/>
      <c r="J28" s="182"/>
      <c r="K28" s="182"/>
      <c r="L28" s="182"/>
      <c r="M28" s="182"/>
      <c r="N28" s="182"/>
      <c r="O28" s="182"/>
      <c r="P28" s="188">
        <f t="shared" si="4"/>
        <v>0</v>
      </c>
      <c r="Q28" s="185">
        <f t="shared" si="5"/>
        <v>0</v>
      </c>
      <c r="R28" s="82" t="s">
        <v>27</v>
      </c>
      <c r="S28" s="113">
        <v>233161.13</v>
      </c>
      <c r="T28" s="97" t="s">
        <v>10</v>
      </c>
      <c r="U28" s="102">
        <f t="shared" si="1"/>
        <v>0</v>
      </c>
      <c r="V28" s="99"/>
      <c r="W28" s="100">
        <f t="shared" si="7"/>
        <v>0</v>
      </c>
      <c r="X28" s="101" t="s">
        <v>12</v>
      </c>
      <c r="Y28" s="98">
        <f t="shared" si="3"/>
        <v>0</v>
      </c>
      <c r="Z28" s="85" t="s">
        <v>12</v>
      </c>
      <c r="AA28" s="151">
        <f>SUMIF(Invoices!$D$2:$D$27,' Accting USE Data Entry Form'!$B28,Invoices!$G$2:$G$27)</f>
        <v>0</v>
      </c>
      <c r="AB28" s="85" t="s">
        <v>10</v>
      </c>
      <c r="AC28" s="86">
        <f t="shared" si="6"/>
        <v>0</v>
      </c>
    </row>
    <row r="29" spans="1:29" ht="14.4" customHeight="1" x14ac:dyDescent="0.25">
      <c r="A29" s="83">
        <v>19</v>
      </c>
      <c r="B29" s="81" t="s">
        <v>67</v>
      </c>
      <c r="C29" s="117">
        <v>42738</v>
      </c>
      <c r="D29" s="118"/>
      <c r="E29" s="118"/>
      <c r="F29" s="123">
        <v>0</v>
      </c>
      <c r="G29" s="189">
        <f t="shared" si="0"/>
        <v>0</v>
      </c>
      <c r="H29" s="182"/>
      <c r="I29" s="182"/>
      <c r="J29" s="182"/>
      <c r="K29" s="182"/>
      <c r="L29" s="182"/>
      <c r="M29" s="182"/>
      <c r="N29" s="182"/>
      <c r="O29" s="182"/>
      <c r="P29" s="188">
        <f t="shared" si="4"/>
        <v>0</v>
      </c>
      <c r="Q29" s="185">
        <f t="shared" si="5"/>
        <v>0</v>
      </c>
      <c r="R29" s="82" t="s">
        <v>27</v>
      </c>
      <c r="S29" s="113">
        <v>155440.75</v>
      </c>
      <c r="T29" s="97" t="s">
        <v>10</v>
      </c>
      <c r="U29" s="102">
        <f t="shared" si="1"/>
        <v>0</v>
      </c>
      <c r="V29" s="99"/>
      <c r="W29" s="100">
        <f t="shared" si="7"/>
        <v>0</v>
      </c>
      <c r="X29" s="101" t="s">
        <v>12</v>
      </c>
      <c r="Y29" s="98">
        <f t="shared" si="3"/>
        <v>0</v>
      </c>
      <c r="Z29" s="85" t="s">
        <v>12</v>
      </c>
      <c r="AA29" s="151">
        <f>SUMIF(Invoices!$D$2:$D$27,' Accting USE Data Entry Form'!$B29,Invoices!$G$2:$G$27)</f>
        <v>0</v>
      </c>
      <c r="AB29" s="85" t="s">
        <v>10</v>
      </c>
      <c r="AC29" s="86">
        <f t="shared" si="6"/>
        <v>0</v>
      </c>
    </row>
    <row r="30" spans="1:29" ht="14.4" customHeight="1" x14ac:dyDescent="0.25">
      <c r="A30" s="83">
        <v>20</v>
      </c>
      <c r="B30" s="81" t="s">
        <v>68</v>
      </c>
      <c r="C30" s="117">
        <v>42745</v>
      </c>
      <c r="D30" s="118"/>
      <c r="E30" s="118"/>
      <c r="F30" s="123">
        <v>0</v>
      </c>
      <c r="G30" s="189">
        <f t="shared" si="0"/>
        <v>0</v>
      </c>
      <c r="H30" s="182"/>
      <c r="I30" s="182"/>
      <c r="J30" s="182"/>
      <c r="K30" s="182"/>
      <c r="L30" s="182"/>
      <c r="M30" s="182"/>
      <c r="N30" s="182"/>
      <c r="O30" s="182"/>
      <c r="P30" s="188">
        <f t="shared" si="4"/>
        <v>0</v>
      </c>
      <c r="Q30" s="185">
        <f t="shared" si="5"/>
        <v>0</v>
      </c>
      <c r="R30" s="82" t="s">
        <v>27</v>
      </c>
      <c r="S30" s="113">
        <v>155440.75</v>
      </c>
      <c r="T30" s="97" t="s">
        <v>10</v>
      </c>
      <c r="U30" s="102">
        <f t="shared" si="1"/>
        <v>0</v>
      </c>
      <c r="V30" s="99"/>
      <c r="W30" s="100">
        <f t="shared" si="7"/>
        <v>0</v>
      </c>
      <c r="X30" s="101" t="s">
        <v>12</v>
      </c>
      <c r="Y30" s="98">
        <f t="shared" si="3"/>
        <v>0</v>
      </c>
      <c r="Z30" s="85" t="s">
        <v>12</v>
      </c>
      <c r="AA30" s="151">
        <f>SUMIF(Invoices!$D$2:$D$27,' Accting USE Data Entry Form'!$B30,Invoices!$G$2:$G$27)</f>
        <v>0</v>
      </c>
      <c r="AB30" s="85" t="s">
        <v>10</v>
      </c>
      <c r="AC30" s="86">
        <f t="shared" si="6"/>
        <v>0</v>
      </c>
    </row>
    <row r="31" spans="1:29" ht="14.4" customHeight="1" x14ac:dyDescent="0.25">
      <c r="A31" s="83">
        <v>21</v>
      </c>
      <c r="B31" s="81" t="s">
        <v>69</v>
      </c>
      <c r="C31" s="117">
        <v>42752</v>
      </c>
      <c r="D31" s="118"/>
      <c r="E31" s="118"/>
      <c r="F31" s="123">
        <v>0</v>
      </c>
      <c r="G31" s="189">
        <f t="shared" si="0"/>
        <v>0</v>
      </c>
      <c r="H31" s="182"/>
      <c r="I31" s="182"/>
      <c r="J31" s="182"/>
      <c r="K31" s="182"/>
      <c r="L31" s="182"/>
      <c r="M31" s="182"/>
      <c r="N31" s="182"/>
      <c r="O31" s="182"/>
      <c r="P31" s="188">
        <f t="shared" si="4"/>
        <v>0</v>
      </c>
      <c r="Q31" s="185">
        <f t="shared" si="5"/>
        <v>0</v>
      </c>
      <c r="R31" s="82" t="s">
        <v>27</v>
      </c>
      <c r="S31" s="113">
        <v>155440.75</v>
      </c>
      <c r="T31" s="97" t="s">
        <v>10</v>
      </c>
      <c r="U31" s="102">
        <f t="shared" si="1"/>
        <v>0</v>
      </c>
      <c r="V31" s="99"/>
      <c r="W31" s="100">
        <f t="shared" si="7"/>
        <v>0</v>
      </c>
      <c r="X31" s="101" t="s">
        <v>12</v>
      </c>
      <c r="Y31" s="98">
        <f t="shared" si="3"/>
        <v>0</v>
      </c>
      <c r="Z31" s="85" t="s">
        <v>12</v>
      </c>
      <c r="AA31" s="151">
        <f>SUMIF(Invoices!$D$2:$D$27,' Accting USE Data Entry Form'!$B31,Invoices!$G$2:$G$27)</f>
        <v>0</v>
      </c>
      <c r="AB31" s="85" t="s">
        <v>10</v>
      </c>
      <c r="AC31" s="86">
        <f t="shared" si="6"/>
        <v>0</v>
      </c>
    </row>
    <row r="32" spans="1:29" ht="14.4" customHeight="1" x14ac:dyDescent="0.25">
      <c r="A32" s="83">
        <v>22</v>
      </c>
      <c r="B32" s="81" t="s">
        <v>70</v>
      </c>
      <c r="C32" s="117">
        <v>42759</v>
      </c>
      <c r="D32" s="118"/>
      <c r="E32" s="118"/>
      <c r="F32" s="123">
        <v>0</v>
      </c>
      <c r="G32" s="189">
        <f t="shared" si="0"/>
        <v>0</v>
      </c>
      <c r="H32" s="182"/>
      <c r="I32" s="182"/>
      <c r="J32" s="182"/>
      <c r="K32" s="182"/>
      <c r="L32" s="182"/>
      <c r="M32" s="182"/>
      <c r="N32" s="182"/>
      <c r="O32" s="182"/>
      <c r="P32" s="188">
        <f t="shared" si="4"/>
        <v>0</v>
      </c>
      <c r="Q32" s="185">
        <f t="shared" si="5"/>
        <v>0</v>
      </c>
      <c r="R32" s="82" t="s">
        <v>27</v>
      </c>
      <c r="S32" s="113">
        <v>155440.75</v>
      </c>
      <c r="T32" s="97" t="s">
        <v>10</v>
      </c>
      <c r="U32" s="102">
        <f t="shared" si="1"/>
        <v>0</v>
      </c>
      <c r="V32" s="99"/>
      <c r="W32" s="100">
        <f t="shared" si="7"/>
        <v>0</v>
      </c>
      <c r="X32" s="101" t="s">
        <v>12</v>
      </c>
      <c r="Y32" s="98">
        <f t="shared" si="3"/>
        <v>0</v>
      </c>
      <c r="Z32" s="85" t="s">
        <v>12</v>
      </c>
      <c r="AA32" s="151">
        <f>SUMIF(Invoices!$D$2:$D$27,' Accting USE Data Entry Form'!$B32,Invoices!$G$2:$G$27)</f>
        <v>0</v>
      </c>
      <c r="AB32" s="85" t="s">
        <v>10</v>
      </c>
      <c r="AC32" s="86">
        <f t="shared" si="6"/>
        <v>0</v>
      </c>
    </row>
    <row r="33" spans="1:31" ht="14.4" customHeight="1" x14ac:dyDescent="0.25">
      <c r="A33" s="83">
        <v>23</v>
      </c>
      <c r="B33" s="81" t="s">
        <v>114</v>
      </c>
      <c r="C33" s="117">
        <v>42995</v>
      </c>
      <c r="D33" s="118"/>
      <c r="E33" s="118"/>
      <c r="F33" s="123">
        <v>0.38809848337114833</v>
      </c>
      <c r="G33" s="189">
        <f t="shared" si="0"/>
        <v>101816.72120000001</v>
      </c>
      <c r="H33" s="148">
        <v>7621</v>
      </c>
      <c r="I33" s="182">
        <v>7621</v>
      </c>
      <c r="J33" s="182"/>
      <c r="K33" s="182"/>
      <c r="L33" s="182"/>
      <c r="M33" s="182"/>
      <c r="N33" s="182"/>
      <c r="O33" s="182"/>
      <c r="P33" s="188">
        <f t="shared" si="4"/>
        <v>117058.72120000001</v>
      </c>
      <c r="Q33" s="185">
        <f t="shared" si="5"/>
        <v>0.44619696674229664</v>
      </c>
      <c r="R33" s="82" t="s">
        <v>27</v>
      </c>
      <c r="S33" s="113">
        <v>262347.64</v>
      </c>
      <c r="T33" s="97" t="s">
        <v>10</v>
      </c>
      <c r="U33" s="102">
        <f t="shared" si="1"/>
        <v>117058.72120000001</v>
      </c>
      <c r="V33" s="99"/>
      <c r="W33" s="100">
        <f t="shared" ref="W33:W41" si="8">+U33</f>
        <v>117058.72120000001</v>
      </c>
      <c r="X33" s="101" t="s">
        <v>12</v>
      </c>
      <c r="Y33" s="98">
        <f t="shared" si="3"/>
        <v>51471.811200000011</v>
      </c>
      <c r="Z33" s="85" t="s">
        <v>12</v>
      </c>
      <c r="AA33" s="151">
        <f>SUMIF(Invoices!$D$2:$D$25,' Accting USE Data Entry Form'!$B33,Invoices!$G$2:$G$25)</f>
        <v>65586.91</v>
      </c>
      <c r="AB33" s="85" t="s">
        <v>10</v>
      </c>
      <c r="AC33" s="86">
        <f t="shared" si="6"/>
        <v>0</v>
      </c>
      <c r="AD33" s="120">
        <v>9886</v>
      </c>
      <c r="AE33" s="121">
        <f>AD33/S33</f>
        <v>3.7682824209891878E-2</v>
      </c>
    </row>
    <row r="34" spans="1:31" ht="14.4" customHeight="1" x14ac:dyDescent="0.25">
      <c r="A34" s="83">
        <v>24</v>
      </c>
      <c r="B34" s="81" t="s">
        <v>93</v>
      </c>
      <c r="C34" s="117">
        <v>42691</v>
      </c>
      <c r="D34" s="118"/>
      <c r="E34" s="118"/>
      <c r="F34" s="123">
        <v>0.16666666666666666</v>
      </c>
      <c r="G34" s="189">
        <f t="shared" si="0"/>
        <v>50000</v>
      </c>
      <c r="H34" s="182"/>
      <c r="I34" s="182"/>
      <c r="J34" s="182"/>
      <c r="K34" s="182"/>
      <c r="L34" s="182"/>
      <c r="M34" s="182"/>
      <c r="N34" s="182"/>
      <c r="O34" s="182"/>
      <c r="P34" s="188">
        <f t="shared" si="4"/>
        <v>50000</v>
      </c>
      <c r="Q34" s="185">
        <f t="shared" si="5"/>
        <v>0.16666666666666666</v>
      </c>
      <c r="R34" s="82" t="s">
        <v>27</v>
      </c>
      <c r="S34" s="113">
        <v>300000</v>
      </c>
      <c r="T34" s="97" t="s">
        <v>10</v>
      </c>
      <c r="U34" s="102">
        <f t="shared" si="1"/>
        <v>50000</v>
      </c>
      <c r="V34" s="99"/>
      <c r="W34" s="100">
        <f t="shared" si="8"/>
        <v>50000</v>
      </c>
      <c r="X34" s="101" t="s">
        <v>12</v>
      </c>
      <c r="Y34" s="98">
        <f t="shared" si="3"/>
        <v>0</v>
      </c>
      <c r="Z34" s="85" t="s">
        <v>12</v>
      </c>
      <c r="AA34" s="151">
        <f>SUMIF(Invoices!$D$2:$D$27,' Accting USE Data Entry Form'!$B34,Invoices!$G$2:$G$27)</f>
        <v>50000</v>
      </c>
      <c r="AB34" s="85" t="s">
        <v>10</v>
      </c>
      <c r="AC34" s="86">
        <f t="shared" si="6"/>
        <v>0</v>
      </c>
    </row>
    <row r="35" spans="1:31" ht="14.4" customHeight="1" x14ac:dyDescent="0.25">
      <c r="A35" s="83">
        <v>25</v>
      </c>
      <c r="B35" s="81" t="s">
        <v>94</v>
      </c>
      <c r="C35" s="117">
        <v>42995</v>
      </c>
      <c r="D35" s="118"/>
      <c r="E35" s="118">
        <v>42664</v>
      </c>
      <c r="F35" s="123">
        <v>1</v>
      </c>
      <c r="G35" s="189">
        <f t="shared" si="0"/>
        <v>2545</v>
      </c>
      <c r="H35" s="182"/>
      <c r="I35" s="182"/>
      <c r="J35" s="182"/>
      <c r="K35" s="182"/>
      <c r="L35" s="182"/>
      <c r="M35" s="182"/>
      <c r="N35" s="182"/>
      <c r="O35" s="182"/>
      <c r="P35" s="188">
        <f t="shared" si="4"/>
        <v>2545</v>
      </c>
      <c r="Q35" s="185">
        <f t="shared" si="5"/>
        <v>1</v>
      </c>
      <c r="R35" s="82" t="s">
        <v>27</v>
      </c>
      <c r="S35" s="113">
        <v>2545</v>
      </c>
      <c r="T35" s="97" t="s">
        <v>10</v>
      </c>
      <c r="U35" s="102">
        <f t="shared" si="1"/>
        <v>2545</v>
      </c>
      <c r="V35" s="99"/>
      <c r="W35" s="100">
        <f t="shared" si="8"/>
        <v>2545</v>
      </c>
      <c r="X35" s="101" t="s">
        <v>12</v>
      </c>
      <c r="Y35" s="98">
        <f t="shared" si="3"/>
        <v>0</v>
      </c>
      <c r="Z35" s="85" t="s">
        <v>12</v>
      </c>
      <c r="AA35" s="151">
        <f>SUMIF(Invoices!$D$2:$D$25,' Accting USE Data Entry Form'!$B35,Invoices!$G$2:$G$25)</f>
        <v>2545</v>
      </c>
      <c r="AB35" s="85" t="s">
        <v>10</v>
      </c>
      <c r="AC35" s="86">
        <f t="shared" si="6"/>
        <v>0</v>
      </c>
    </row>
    <row r="36" spans="1:31" ht="14.4" customHeight="1" x14ac:dyDescent="0.25">
      <c r="A36" s="83">
        <v>26</v>
      </c>
      <c r="B36" s="81" t="s">
        <v>95</v>
      </c>
      <c r="C36" s="117">
        <v>42643</v>
      </c>
      <c r="D36" s="118"/>
      <c r="E36" s="118"/>
      <c r="F36" s="87">
        <v>1</v>
      </c>
      <c r="G36" s="189">
        <f t="shared" si="0"/>
        <v>59400</v>
      </c>
      <c r="H36" s="182"/>
      <c r="I36" s="182"/>
      <c r="J36" s="182"/>
      <c r="K36" s="182"/>
      <c r="L36" s="182"/>
      <c r="M36" s="182"/>
      <c r="N36" s="182"/>
      <c r="O36" s="182"/>
      <c r="P36" s="188">
        <f t="shared" si="4"/>
        <v>59400</v>
      </c>
      <c r="Q36" s="185">
        <f t="shared" si="5"/>
        <v>1</v>
      </c>
      <c r="R36" s="82" t="s">
        <v>27</v>
      </c>
      <c r="S36" s="113">
        <v>59400</v>
      </c>
      <c r="T36" s="97" t="s">
        <v>10</v>
      </c>
      <c r="U36" s="102">
        <f t="shared" si="1"/>
        <v>59400</v>
      </c>
      <c r="V36" s="99"/>
      <c r="W36" s="100">
        <f t="shared" si="8"/>
        <v>59400</v>
      </c>
      <c r="X36" s="101" t="s">
        <v>12</v>
      </c>
      <c r="Y36" s="98">
        <f t="shared" si="3"/>
        <v>0</v>
      </c>
      <c r="Z36" s="85" t="s">
        <v>12</v>
      </c>
      <c r="AA36" s="151">
        <f>SUMIF(Invoices!$D$2:$D$27,' Accting USE Data Entry Form'!$B36,Invoices!$G$2:$G$27)</f>
        <v>59400</v>
      </c>
      <c r="AB36" s="85" t="s">
        <v>10</v>
      </c>
      <c r="AC36" s="86">
        <f t="shared" si="6"/>
        <v>0</v>
      </c>
    </row>
    <row r="37" spans="1:31" ht="14.4" customHeight="1" x14ac:dyDescent="0.25">
      <c r="A37" s="83">
        <v>27</v>
      </c>
      <c r="B37" s="81" t="s">
        <v>71</v>
      </c>
      <c r="C37" s="117">
        <v>42766</v>
      </c>
      <c r="D37" s="118"/>
      <c r="E37" s="118"/>
      <c r="F37" s="87">
        <v>0</v>
      </c>
      <c r="G37" s="189">
        <f t="shared" si="0"/>
        <v>0</v>
      </c>
      <c r="H37" s="182"/>
      <c r="I37" s="182"/>
      <c r="J37" s="182"/>
      <c r="K37" s="182"/>
      <c r="L37" s="182"/>
      <c r="M37" s="182"/>
      <c r="N37" s="182"/>
      <c r="O37" s="182"/>
      <c r="P37" s="188">
        <f t="shared" si="4"/>
        <v>0</v>
      </c>
      <c r="Q37" s="185">
        <f t="shared" si="5"/>
        <v>0</v>
      </c>
      <c r="R37" s="82" t="s">
        <v>27</v>
      </c>
      <c r="S37" s="113">
        <v>155440.75</v>
      </c>
      <c r="T37" s="97" t="s">
        <v>10</v>
      </c>
      <c r="U37" s="102">
        <f t="shared" si="1"/>
        <v>0</v>
      </c>
      <c r="V37" s="99"/>
      <c r="W37" s="100">
        <f t="shared" si="8"/>
        <v>0</v>
      </c>
      <c r="X37" s="101" t="s">
        <v>12</v>
      </c>
      <c r="Y37" s="98">
        <f t="shared" si="3"/>
        <v>0</v>
      </c>
      <c r="Z37" s="85" t="s">
        <v>12</v>
      </c>
      <c r="AA37" s="151">
        <f>SUMIF(Invoices!$D$2:$D$27,' Accting USE Data Entry Form'!$B37,Invoices!$G$2:$G$27)</f>
        <v>0</v>
      </c>
      <c r="AB37" s="85" t="s">
        <v>10</v>
      </c>
      <c r="AC37" s="86">
        <f t="shared" si="6"/>
        <v>0</v>
      </c>
    </row>
    <row r="38" spans="1:31" ht="14.4" customHeight="1" x14ac:dyDescent="0.25">
      <c r="A38" s="83">
        <v>28</v>
      </c>
      <c r="B38" s="81" t="s">
        <v>72</v>
      </c>
      <c r="C38" s="117">
        <v>42773</v>
      </c>
      <c r="D38" s="118"/>
      <c r="E38" s="118"/>
      <c r="F38" s="87">
        <v>0</v>
      </c>
      <c r="G38" s="189">
        <f t="shared" si="0"/>
        <v>0</v>
      </c>
      <c r="H38" s="182"/>
      <c r="I38" s="182"/>
      <c r="J38" s="182"/>
      <c r="K38" s="182"/>
      <c r="L38" s="182"/>
      <c r="M38" s="182"/>
      <c r="N38" s="182"/>
      <c r="O38" s="182"/>
      <c r="P38" s="188">
        <f t="shared" si="4"/>
        <v>0</v>
      </c>
      <c r="Q38" s="185">
        <f t="shared" si="5"/>
        <v>0</v>
      </c>
      <c r="R38" s="82" t="s">
        <v>27</v>
      </c>
      <c r="S38" s="113">
        <v>155440.75</v>
      </c>
      <c r="T38" s="97" t="s">
        <v>10</v>
      </c>
      <c r="U38" s="102">
        <f t="shared" si="1"/>
        <v>0</v>
      </c>
      <c r="V38" s="99"/>
      <c r="W38" s="100">
        <f t="shared" si="8"/>
        <v>0</v>
      </c>
      <c r="X38" s="101" t="s">
        <v>12</v>
      </c>
      <c r="Y38" s="98">
        <f t="shared" si="3"/>
        <v>0</v>
      </c>
      <c r="Z38" s="85" t="s">
        <v>12</v>
      </c>
      <c r="AA38" s="151">
        <f>SUMIF(Invoices!$D$2:$D$27,' Accting USE Data Entry Form'!$B38,Invoices!$G$2:$G$27)</f>
        <v>0</v>
      </c>
      <c r="AB38" s="85" t="s">
        <v>10</v>
      </c>
      <c r="AC38" s="86">
        <f t="shared" si="6"/>
        <v>0</v>
      </c>
    </row>
    <row r="39" spans="1:31" ht="14.4" customHeight="1" x14ac:dyDescent="0.25">
      <c r="A39" s="83">
        <v>29</v>
      </c>
      <c r="B39" s="81" t="s">
        <v>99</v>
      </c>
      <c r="C39" s="117">
        <v>43008</v>
      </c>
      <c r="D39" s="118"/>
      <c r="E39" s="118"/>
      <c r="F39" s="87">
        <v>1</v>
      </c>
      <c r="G39" s="189">
        <f t="shared" si="0"/>
        <v>25000</v>
      </c>
      <c r="H39" s="182"/>
      <c r="I39" s="182"/>
      <c r="J39" s="182"/>
      <c r="K39" s="182"/>
      <c r="L39" s="182"/>
      <c r="M39" s="182"/>
      <c r="N39" s="182"/>
      <c r="O39" s="182"/>
      <c r="P39" s="188">
        <f t="shared" si="4"/>
        <v>25000</v>
      </c>
      <c r="Q39" s="185">
        <f t="shared" si="5"/>
        <v>1</v>
      </c>
      <c r="R39" s="82" t="s">
        <v>27</v>
      </c>
      <c r="S39" s="113">
        <v>25000</v>
      </c>
      <c r="T39" s="97" t="s">
        <v>10</v>
      </c>
      <c r="U39" s="102">
        <f t="shared" si="1"/>
        <v>25000</v>
      </c>
      <c r="V39" s="99"/>
      <c r="W39" s="100">
        <f t="shared" si="8"/>
        <v>25000</v>
      </c>
      <c r="X39" s="101" t="s">
        <v>12</v>
      </c>
      <c r="Y39" s="98">
        <f t="shared" si="3"/>
        <v>0</v>
      </c>
      <c r="Z39" s="85" t="s">
        <v>12</v>
      </c>
      <c r="AA39" s="151">
        <f>SUMIF(Invoices!$D$2:$D$25,' Accting USE Data Entry Form'!$B39,Invoices!$G$2:$G$25)</f>
        <v>25000</v>
      </c>
      <c r="AB39" s="85" t="s">
        <v>10</v>
      </c>
      <c r="AC39" s="86">
        <f t="shared" si="6"/>
        <v>0</v>
      </c>
    </row>
    <row r="40" spans="1:31" ht="14.4" customHeight="1" x14ac:dyDescent="0.25">
      <c r="A40" s="83">
        <v>30</v>
      </c>
      <c r="B40" s="81" t="s">
        <v>113</v>
      </c>
      <c r="C40" s="117">
        <v>43008</v>
      </c>
      <c r="D40" s="118"/>
      <c r="E40" s="118"/>
      <c r="F40" s="87">
        <v>0.11965816867469879</v>
      </c>
      <c r="G40" s="189">
        <f t="shared" si="0"/>
        <v>49658.14</v>
      </c>
      <c r="H40" s="182"/>
      <c r="I40" s="182">
        <f>3547.1*2</f>
        <v>7094.2</v>
      </c>
      <c r="J40" s="182"/>
      <c r="K40" s="182"/>
      <c r="L40" s="182"/>
      <c r="M40" s="182"/>
      <c r="N40" s="182"/>
      <c r="O40" s="182"/>
      <c r="P40" s="188">
        <f t="shared" si="4"/>
        <v>56752.34</v>
      </c>
      <c r="Q40" s="185">
        <f t="shared" si="5"/>
        <v>0.1367526265060241</v>
      </c>
      <c r="R40" s="82" t="s">
        <v>27</v>
      </c>
      <c r="S40" s="113">
        <v>415000</v>
      </c>
      <c r="T40" s="97" t="s">
        <v>10</v>
      </c>
      <c r="U40" s="102">
        <f>Q40*S40</f>
        <v>56752.340000000004</v>
      </c>
      <c r="V40" s="99"/>
      <c r="W40" s="100">
        <f>+U40</f>
        <v>56752.340000000004</v>
      </c>
      <c r="X40" s="101" t="s">
        <v>12</v>
      </c>
      <c r="Y40" s="98">
        <f>W40-AA40</f>
        <v>7094.1999999999971</v>
      </c>
      <c r="Z40" s="85" t="s">
        <v>12</v>
      </c>
      <c r="AA40" s="151">
        <f>SUMIF(Invoices!$D$2:$D$28,' Accting USE Data Entry Form'!$B40,Invoices!$G$2:$G$28)</f>
        <v>49658.140000000007</v>
      </c>
      <c r="AB40" s="85" t="s">
        <v>10</v>
      </c>
      <c r="AC40" s="86">
        <f>+W40-Y40-AA40</f>
        <v>0</v>
      </c>
    </row>
    <row r="41" spans="1:31" ht="14.4" customHeight="1" x14ac:dyDescent="0.25">
      <c r="A41" s="83">
        <v>31</v>
      </c>
      <c r="B41" s="81" t="s">
        <v>115</v>
      </c>
      <c r="C41" s="117">
        <v>42787</v>
      </c>
      <c r="D41" s="118"/>
      <c r="E41" s="118"/>
      <c r="F41" s="87">
        <v>0</v>
      </c>
      <c r="G41" s="189">
        <f t="shared" si="0"/>
        <v>0</v>
      </c>
      <c r="H41" s="182"/>
      <c r="I41" s="113">
        <v>11830</v>
      </c>
      <c r="J41" s="182"/>
      <c r="K41" s="182"/>
      <c r="L41" s="182"/>
      <c r="M41" s="182"/>
      <c r="N41" s="182"/>
      <c r="O41" s="182"/>
      <c r="P41" s="188">
        <f t="shared" si="4"/>
        <v>11830</v>
      </c>
      <c r="Q41" s="185">
        <f t="shared" si="5"/>
        <v>1</v>
      </c>
      <c r="R41" s="82" t="s">
        <v>27</v>
      </c>
      <c r="S41" s="113">
        <v>11830</v>
      </c>
      <c r="T41" s="97" t="s">
        <v>10</v>
      </c>
      <c r="U41" s="102">
        <f t="shared" si="1"/>
        <v>11830</v>
      </c>
      <c r="V41" s="99"/>
      <c r="W41" s="100">
        <f t="shared" si="8"/>
        <v>11830</v>
      </c>
      <c r="X41" s="101" t="s">
        <v>12</v>
      </c>
      <c r="Y41" s="98">
        <f t="shared" si="3"/>
        <v>11830</v>
      </c>
      <c r="Z41" s="85" t="s">
        <v>12</v>
      </c>
      <c r="AA41" s="151">
        <f>SUMIF(Invoices!$D$2:$D$27,' Accting USE Data Entry Form'!$B41,Invoices!$G$2:$G$27)</f>
        <v>0</v>
      </c>
      <c r="AB41" s="85" t="s">
        <v>10</v>
      </c>
      <c r="AC41" s="86">
        <f t="shared" si="6"/>
        <v>0</v>
      </c>
    </row>
    <row r="42" spans="1:31" ht="14.4" customHeight="1" x14ac:dyDescent="0.25">
      <c r="A42" s="83">
        <v>32</v>
      </c>
      <c r="B42" s="81" t="s">
        <v>73</v>
      </c>
      <c r="C42" s="117">
        <v>42787</v>
      </c>
      <c r="D42" s="118"/>
      <c r="E42" s="118"/>
      <c r="F42" s="87">
        <v>0</v>
      </c>
      <c r="G42" s="189">
        <f t="shared" si="0"/>
        <v>0</v>
      </c>
      <c r="H42" s="182"/>
      <c r="I42" s="182"/>
      <c r="J42" s="182"/>
      <c r="K42" s="182"/>
      <c r="L42" s="182"/>
      <c r="M42" s="182"/>
      <c r="N42" s="182"/>
      <c r="O42" s="182"/>
      <c r="P42" s="188">
        <f t="shared" si="4"/>
        <v>0</v>
      </c>
      <c r="Q42" s="185">
        <f t="shared" si="5"/>
        <v>0</v>
      </c>
      <c r="R42" s="82" t="s">
        <v>27</v>
      </c>
      <c r="S42" s="113">
        <v>155440.75</v>
      </c>
      <c r="T42" s="97" t="s">
        <v>10</v>
      </c>
      <c r="U42" s="102">
        <f t="shared" ref="U42:U56" si="9">Q42*S42</f>
        <v>0</v>
      </c>
      <c r="V42" s="99"/>
      <c r="W42" s="100">
        <f t="shared" ref="W42:W56" si="10">+U42</f>
        <v>0</v>
      </c>
      <c r="X42" s="101" t="s">
        <v>12</v>
      </c>
      <c r="Y42" s="98">
        <f t="shared" ref="Y42:Y56" si="11">W42-AA42</f>
        <v>0</v>
      </c>
      <c r="Z42" s="85" t="s">
        <v>12</v>
      </c>
      <c r="AA42" s="151">
        <f>SUMIF(Invoices!$D$2:$D$27,' Accting USE Data Entry Form'!$B42,Invoices!$G$2:$G$27)</f>
        <v>0</v>
      </c>
      <c r="AB42" s="85" t="s">
        <v>10</v>
      </c>
      <c r="AC42" s="86">
        <f t="shared" ref="AC42:AC56" si="12">+W42-Y42-AA42</f>
        <v>0</v>
      </c>
    </row>
    <row r="43" spans="1:31" ht="14.4" customHeight="1" x14ac:dyDescent="0.25">
      <c r="A43" s="83">
        <v>33</v>
      </c>
      <c r="B43" s="81" t="s">
        <v>74</v>
      </c>
      <c r="C43" s="117">
        <v>42787</v>
      </c>
      <c r="D43" s="118"/>
      <c r="E43" s="118"/>
      <c r="F43" s="87">
        <v>0</v>
      </c>
      <c r="G43" s="189">
        <f t="shared" ref="G43:G61" si="13">F43*S43</f>
        <v>0</v>
      </c>
      <c r="H43" s="182"/>
      <c r="I43" s="182"/>
      <c r="J43" s="182"/>
      <c r="K43" s="182"/>
      <c r="L43" s="182"/>
      <c r="M43" s="182"/>
      <c r="N43" s="182"/>
      <c r="O43" s="182"/>
      <c r="P43" s="188">
        <f t="shared" si="4"/>
        <v>0</v>
      </c>
      <c r="Q43" s="185">
        <f t="shared" si="5"/>
        <v>0</v>
      </c>
      <c r="R43" s="82" t="s">
        <v>27</v>
      </c>
      <c r="S43" s="113">
        <v>155440.75</v>
      </c>
      <c r="T43" s="97" t="s">
        <v>10</v>
      </c>
      <c r="U43" s="102">
        <f t="shared" si="9"/>
        <v>0</v>
      </c>
      <c r="V43" s="99"/>
      <c r="W43" s="100">
        <f t="shared" si="10"/>
        <v>0</v>
      </c>
      <c r="X43" s="101" t="s">
        <v>12</v>
      </c>
      <c r="Y43" s="98">
        <f t="shared" si="11"/>
        <v>0</v>
      </c>
      <c r="Z43" s="85" t="s">
        <v>12</v>
      </c>
      <c r="AA43" s="151">
        <f>SUMIF(Invoices!$D$2:$D$27,' Accting USE Data Entry Form'!$B43,Invoices!$G$2:$G$27)</f>
        <v>0</v>
      </c>
      <c r="AB43" s="85" t="s">
        <v>10</v>
      </c>
      <c r="AC43" s="86">
        <f t="shared" si="12"/>
        <v>0</v>
      </c>
    </row>
    <row r="44" spans="1:31" ht="14.4" customHeight="1" x14ac:dyDescent="0.25">
      <c r="A44" s="83">
        <v>34</v>
      </c>
      <c r="B44" s="81" t="s">
        <v>75</v>
      </c>
      <c r="C44" s="117">
        <v>42794</v>
      </c>
      <c r="D44" s="118"/>
      <c r="E44" s="118"/>
      <c r="F44" s="87">
        <v>0</v>
      </c>
      <c r="G44" s="189">
        <f t="shared" si="13"/>
        <v>0</v>
      </c>
      <c r="H44" s="182"/>
      <c r="I44" s="182"/>
      <c r="J44" s="182"/>
      <c r="K44" s="182"/>
      <c r="L44" s="182"/>
      <c r="M44" s="182"/>
      <c r="N44" s="182"/>
      <c r="O44" s="182"/>
      <c r="P44" s="188">
        <f t="shared" si="4"/>
        <v>0</v>
      </c>
      <c r="Q44" s="185">
        <f t="shared" si="5"/>
        <v>0</v>
      </c>
      <c r="R44" s="82" t="s">
        <v>27</v>
      </c>
      <c r="S44" s="113">
        <v>155440.75</v>
      </c>
      <c r="T44" s="97" t="s">
        <v>10</v>
      </c>
      <c r="U44" s="102">
        <f t="shared" si="9"/>
        <v>0</v>
      </c>
      <c r="V44" s="99"/>
      <c r="W44" s="100">
        <f t="shared" si="10"/>
        <v>0</v>
      </c>
      <c r="X44" s="101" t="s">
        <v>12</v>
      </c>
      <c r="Y44" s="98">
        <f t="shared" si="11"/>
        <v>0</v>
      </c>
      <c r="Z44" s="85" t="s">
        <v>12</v>
      </c>
      <c r="AA44" s="151">
        <f>SUMIF(Invoices!$D$2:$D$27,' Accting USE Data Entry Form'!$B44,Invoices!$G$2:$G$27)</f>
        <v>0</v>
      </c>
      <c r="AB44" s="85" t="s">
        <v>10</v>
      </c>
      <c r="AC44" s="86">
        <f t="shared" si="12"/>
        <v>0</v>
      </c>
    </row>
    <row r="45" spans="1:31" ht="14.4" customHeight="1" x14ac:dyDescent="0.25">
      <c r="A45" s="83">
        <v>35</v>
      </c>
      <c r="B45" s="81" t="s">
        <v>76</v>
      </c>
      <c r="C45" s="117">
        <v>42801</v>
      </c>
      <c r="D45" s="118"/>
      <c r="E45" s="118"/>
      <c r="F45" s="87">
        <v>0</v>
      </c>
      <c r="G45" s="189">
        <f t="shared" si="13"/>
        <v>0</v>
      </c>
      <c r="H45" s="182"/>
      <c r="I45" s="182"/>
      <c r="J45" s="182"/>
      <c r="K45" s="182"/>
      <c r="L45" s="182"/>
      <c r="M45" s="182"/>
      <c r="N45" s="182"/>
      <c r="O45" s="182"/>
      <c r="P45" s="188">
        <f t="shared" si="4"/>
        <v>0</v>
      </c>
      <c r="Q45" s="185">
        <f t="shared" si="5"/>
        <v>0</v>
      </c>
      <c r="R45" s="82" t="s">
        <v>27</v>
      </c>
      <c r="S45" s="113">
        <v>155440.75</v>
      </c>
      <c r="T45" s="97" t="s">
        <v>10</v>
      </c>
      <c r="U45" s="102">
        <f t="shared" si="9"/>
        <v>0</v>
      </c>
      <c r="V45" s="99"/>
      <c r="W45" s="100">
        <f t="shared" si="10"/>
        <v>0</v>
      </c>
      <c r="X45" s="101" t="s">
        <v>12</v>
      </c>
      <c r="Y45" s="98">
        <f t="shared" si="11"/>
        <v>0</v>
      </c>
      <c r="Z45" s="85" t="s">
        <v>12</v>
      </c>
      <c r="AA45" s="151">
        <f>SUMIF(Invoices!$D$2:$D$27,' Accting USE Data Entry Form'!$B45,Invoices!$G$2:$G$27)</f>
        <v>0</v>
      </c>
      <c r="AB45" s="85" t="s">
        <v>10</v>
      </c>
      <c r="AC45" s="86">
        <f t="shared" si="12"/>
        <v>0</v>
      </c>
    </row>
    <row r="46" spans="1:31" ht="14.4" customHeight="1" x14ac:dyDescent="0.25">
      <c r="A46" s="83">
        <v>36</v>
      </c>
      <c r="B46" s="81" t="s">
        <v>77</v>
      </c>
      <c r="C46" s="117">
        <v>42808</v>
      </c>
      <c r="D46" s="118"/>
      <c r="E46" s="118"/>
      <c r="F46" s="87">
        <v>0</v>
      </c>
      <c r="G46" s="189">
        <f t="shared" si="13"/>
        <v>0</v>
      </c>
      <c r="H46" s="182"/>
      <c r="I46" s="182"/>
      <c r="J46" s="182"/>
      <c r="K46" s="182"/>
      <c r="L46" s="182"/>
      <c r="M46" s="182"/>
      <c r="N46" s="182"/>
      <c r="O46" s="182"/>
      <c r="P46" s="188">
        <f t="shared" si="4"/>
        <v>0</v>
      </c>
      <c r="Q46" s="185">
        <f t="shared" si="5"/>
        <v>0</v>
      </c>
      <c r="R46" s="82" t="s">
        <v>27</v>
      </c>
      <c r="S46" s="113">
        <v>155440.75</v>
      </c>
      <c r="T46" s="97" t="s">
        <v>10</v>
      </c>
      <c r="U46" s="102">
        <f t="shared" si="9"/>
        <v>0</v>
      </c>
      <c r="V46" s="99"/>
      <c r="W46" s="100">
        <f t="shared" si="10"/>
        <v>0</v>
      </c>
      <c r="X46" s="101" t="s">
        <v>12</v>
      </c>
      <c r="Y46" s="98">
        <f t="shared" si="11"/>
        <v>0</v>
      </c>
      <c r="Z46" s="85" t="s">
        <v>12</v>
      </c>
      <c r="AA46" s="151">
        <f>SUMIF(Invoices!$D$2:$D$27,' Accting USE Data Entry Form'!$B46,Invoices!$G$2:$G$27)</f>
        <v>0</v>
      </c>
      <c r="AB46" s="85" t="s">
        <v>10</v>
      </c>
      <c r="AC46" s="86">
        <f t="shared" si="12"/>
        <v>0</v>
      </c>
    </row>
    <row r="47" spans="1:31" ht="14.4" customHeight="1" x14ac:dyDescent="0.25">
      <c r="A47" s="83">
        <v>37</v>
      </c>
      <c r="B47" s="81" t="s">
        <v>78</v>
      </c>
      <c r="C47" s="117">
        <v>42815</v>
      </c>
      <c r="D47" s="118"/>
      <c r="E47" s="118"/>
      <c r="F47" s="87">
        <v>0</v>
      </c>
      <c r="G47" s="189">
        <f t="shared" si="13"/>
        <v>0</v>
      </c>
      <c r="H47" s="182"/>
      <c r="I47" s="182"/>
      <c r="J47" s="182"/>
      <c r="K47" s="182"/>
      <c r="L47" s="182"/>
      <c r="M47" s="182"/>
      <c r="N47" s="182"/>
      <c r="O47" s="182"/>
      <c r="P47" s="188">
        <f t="shared" si="4"/>
        <v>0</v>
      </c>
      <c r="Q47" s="185">
        <f t="shared" si="5"/>
        <v>0</v>
      </c>
      <c r="R47" s="82" t="s">
        <v>27</v>
      </c>
      <c r="S47" s="113">
        <v>77720.375</v>
      </c>
      <c r="T47" s="97" t="s">
        <v>10</v>
      </c>
      <c r="U47" s="102">
        <f t="shared" si="9"/>
        <v>0</v>
      </c>
      <c r="V47" s="99"/>
      <c r="W47" s="100">
        <f t="shared" si="10"/>
        <v>0</v>
      </c>
      <c r="X47" s="101" t="s">
        <v>12</v>
      </c>
      <c r="Y47" s="98">
        <f t="shared" si="11"/>
        <v>0</v>
      </c>
      <c r="Z47" s="85" t="s">
        <v>12</v>
      </c>
      <c r="AA47" s="151">
        <f>SUMIF(Invoices!$D$2:$D$27,' Accting USE Data Entry Form'!$B47,Invoices!$G$2:$G$27)</f>
        <v>0</v>
      </c>
      <c r="AB47" s="85" t="s">
        <v>10</v>
      </c>
      <c r="AC47" s="86">
        <f t="shared" si="12"/>
        <v>0</v>
      </c>
    </row>
    <row r="48" spans="1:31" ht="14.4" customHeight="1" x14ac:dyDescent="0.25">
      <c r="A48" s="83">
        <v>38</v>
      </c>
      <c r="B48" s="81" t="s">
        <v>79</v>
      </c>
      <c r="C48" s="117">
        <v>42822</v>
      </c>
      <c r="D48" s="118"/>
      <c r="E48" s="118"/>
      <c r="F48" s="87">
        <v>0</v>
      </c>
      <c r="G48" s="189">
        <f t="shared" si="13"/>
        <v>0</v>
      </c>
      <c r="H48" s="182"/>
      <c r="I48" s="182"/>
      <c r="J48" s="182"/>
      <c r="K48" s="182"/>
      <c r="L48" s="182"/>
      <c r="M48" s="182"/>
      <c r="N48" s="182"/>
      <c r="O48" s="182"/>
      <c r="P48" s="188">
        <f t="shared" si="4"/>
        <v>0</v>
      </c>
      <c r="Q48" s="185">
        <f t="shared" si="5"/>
        <v>0</v>
      </c>
      <c r="R48" s="82" t="s">
        <v>27</v>
      </c>
      <c r="S48" s="113">
        <v>77720.375</v>
      </c>
      <c r="T48" s="97" t="s">
        <v>10</v>
      </c>
      <c r="U48" s="102">
        <f t="shared" si="9"/>
        <v>0</v>
      </c>
      <c r="V48" s="99"/>
      <c r="W48" s="100">
        <f t="shared" si="10"/>
        <v>0</v>
      </c>
      <c r="X48" s="101" t="s">
        <v>12</v>
      </c>
      <c r="Y48" s="98">
        <f t="shared" si="11"/>
        <v>0</v>
      </c>
      <c r="Z48" s="85" t="s">
        <v>12</v>
      </c>
      <c r="AA48" s="151">
        <f>SUMIF(Invoices!$D$2:$D$27,' Accting USE Data Entry Form'!$B48,Invoices!$G$2:$G$27)</f>
        <v>0</v>
      </c>
      <c r="AB48" s="85" t="s">
        <v>10</v>
      </c>
      <c r="AC48" s="86">
        <f t="shared" si="12"/>
        <v>0</v>
      </c>
    </row>
    <row r="49" spans="1:29" ht="14.4" customHeight="1" x14ac:dyDescent="0.25">
      <c r="A49" s="83">
        <v>39</v>
      </c>
      <c r="B49" s="81" t="s">
        <v>80</v>
      </c>
      <c r="C49" s="117">
        <v>42829</v>
      </c>
      <c r="D49" s="118"/>
      <c r="E49" s="118"/>
      <c r="F49" s="87">
        <v>0</v>
      </c>
      <c r="G49" s="189">
        <f t="shared" si="13"/>
        <v>0</v>
      </c>
      <c r="H49" s="182"/>
      <c r="I49" s="182"/>
      <c r="J49" s="182"/>
      <c r="K49" s="182"/>
      <c r="L49" s="182"/>
      <c r="M49" s="182"/>
      <c r="N49" s="182"/>
      <c r="O49" s="182"/>
      <c r="P49" s="188">
        <f t="shared" si="4"/>
        <v>0</v>
      </c>
      <c r="Q49" s="185">
        <f t="shared" si="5"/>
        <v>0</v>
      </c>
      <c r="R49" s="82" t="s">
        <v>27</v>
      </c>
      <c r="S49" s="113">
        <v>77720.375</v>
      </c>
      <c r="T49" s="97" t="s">
        <v>10</v>
      </c>
      <c r="U49" s="102">
        <f t="shared" si="9"/>
        <v>0</v>
      </c>
      <c r="V49" s="99"/>
      <c r="W49" s="100">
        <f t="shared" si="10"/>
        <v>0</v>
      </c>
      <c r="X49" s="101" t="s">
        <v>12</v>
      </c>
      <c r="Y49" s="98">
        <f t="shared" si="11"/>
        <v>0</v>
      </c>
      <c r="Z49" s="85" t="s">
        <v>12</v>
      </c>
      <c r="AA49" s="151">
        <f>SUMIF(Invoices!$D$2:$D$27,' Accting USE Data Entry Form'!$B49,Invoices!$G$2:$G$27)</f>
        <v>0</v>
      </c>
      <c r="AB49" s="85" t="s">
        <v>10</v>
      </c>
      <c r="AC49" s="86">
        <f t="shared" si="12"/>
        <v>0</v>
      </c>
    </row>
    <row r="50" spans="1:29" ht="14.4" customHeight="1" x14ac:dyDescent="0.25">
      <c r="A50" s="83">
        <v>40</v>
      </c>
      <c r="B50" s="81" t="s">
        <v>81</v>
      </c>
      <c r="C50" s="117">
        <v>42836</v>
      </c>
      <c r="D50" s="118"/>
      <c r="E50" s="118"/>
      <c r="F50" s="87">
        <v>0</v>
      </c>
      <c r="G50" s="189">
        <f t="shared" si="13"/>
        <v>0</v>
      </c>
      <c r="H50" s="182"/>
      <c r="I50" s="182"/>
      <c r="J50" s="182"/>
      <c r="K50" s="182"/>
      <c r="L50" s="182"/>
      <c r="M50" s="182"/>
      <c r="N50" s="182"/>
      <c r="O50" s="182"/>
      <c r="P50" s="188">
        <f t="shared" si="4"/>
        <v>0</v>
      </c>
      <c r="Q50" s="185">
        <f t="shared" si="5"/>
        <v>0</v>
      </c>
      <c r="R50" s="82" t="s">
        <v>27</v>
      </c>
      <c r="S50" s="113">
        <v>77720.375</v>
      </c>
      <c r="T50" s="97" t="s">
        <v>10</v>
      </c>
      <c r="U50" s="102">
        <f t="shared" si="9"/>
        <v>0</v>
      </c>
      <c r="V50" s="99"/>
      <c r="W50" s="100">
        <f t="shared" si="10"/>
        <v>0</v>
      </c>
      <c r="X50" s="101" t="s">
        <v>12</v>
      </c>
      <c r="Y50" s="98">
        <f t="shared" si="11"/>
        <v>0</v>
      </c>
      <c r="Z50" s="85" t="s">
        <v>12</v>
      </c>
      <c r="AA50" s="151">
        <f>SUMIF(Invoices!$D$2:$D$27,' Accting USE Data Entry Form'!$B50,Invoices!$G$2:$G$27)</f>
        <v>0</v>
      </c>
      <c r="AB50" s="85" t="s">
        <v>10</v>
      </c>
      <c r="AC50" s="86">
        <f t="shared" si="12"/>
        <v>0</v>
      </c>
    </row>
    <row r="51" spans="1:29" ht="14.4" customHeight="1" x14ac:dyDescent="0.25">
      <c r="A51" s="83">
        <v>41</v>
      </c>
      <c r="B51" s="81" t="s">
        <v>82</v>
      </c>
      <c r="C51" s="117">
        <v>42843</v>
      </c>
      <c r="D51" s="118"/>
      <c r="E51" s="118"/>
      <c r="F51" s="87">
        <v>0</v>
      </c>
      <c r="G51" s="189">
        <f t="shared" si="13"/>
        <v>0</v>
      </c>
      <c r="H51" s="182"/>
      <c r="I51" s="182"/>
      <c r="J51" s="182"/>
      <c r="K51" s="182"/>
      <c r="L51" s="182"/>
      <c r="M51" s="182"/>
      <c r="N51" s="182"/>
      <c r="O51" s="182"/>
      <c r="P51" s="188">
        <f t="shared" si="4"/>
        <v>0</v>
      </c>
      <c r="Q51" s="185">
        <f t="shared" si="5"/>
        <v>0</v>
      </c>
      <c r="R51" s="82" t="s">
        <v>27</v>
      </c>
      <c r="S51" s="113">
        <v>77720.375</v>
      </c>
      <c r="T51" s="97" t="s">
        <v>10</v>
      </c>
      <c r="U51" s="102">
        <f t="shared" si="9"/>
        <v>0</v>
      </c>
      <c r="V51" s="99"/>
      <c r="W51" s="100">
        <f t="shared" si="10"/>
        <v>0</v>
      </c>
      <c r="X51" s="101" t="s">
        <v>12</v>
      </c>
      <c r="Y51" s="98">
        <f t="shared" si="11"/>
        <v>0</v>
      </c>
      <c r="Z51" s="85" t="s">
        <v>12</v>
      </c>
      <c r="AA51" s="151">
        <f>SUMIF(Invoices!$D$2:$D$27,' Accting USE Data Entry Form'!$B51,Invoices!$G$2:$G$27)</f>
        <v>0</v>
      </c>
      <c r="AB51" s="85" t="s">
        <v>10</v>
      </c>
      <c r="AC51" s="86">
        <f t="shared" si="12"/>
        <v>0</v>
      </c>
    </row>
    <row r="52" spans="1:29" ht="14.4" customHeight="1" x14ac:dyDescent="0.25">
      <c r="A52" s="83">
        <v>42</v>
      </c>
      <c r="B52" s="81" t="s">
        <v>83</v>
      </c>
      <c r="C52" s="117">
        <v>42850</v>
      </c>
      <c r="D52" s="118"/>
      <c r="E52" s="118"/>
      <c r="F52" s="87">
        <v>0</v>
      </c>
      <c r="G52" s="189">
        <f t="shared" si="13"/>
        <v>0</v>
      </c>
      <c r="H52" s="182"/>
      <c r="I52" s="182"/>
      <c r="J52" s="182"/>
      <c r="K52" s="182"/>
      <c r="L52" s="182"/>
      <c r="M52" s="182"/>
      <c r="N52" s="182"/>
      <c r="O52" s="182"/>
      <c r="P52" s="188">
        <f t="shared" si="4"/>
        <v>0</v>
      </c>
      <c r="Q52" s="185">
        <f t="shared" si="5"/>
        <v>0</v>
      </c>
      <c r="R52" s="82" t="s">
        <v>27</v>
      </c>
      <c r="S52" s="113">
        <v>77720.375</v>
      </c>
      <c r="T52" s="97" t="s">
        <v>10</v>
      </c>
      <c r="U52" s="102">
        <f t="shared" si="9"/>
        <v>0</v>
      </c>
      <c r="V52" s="99"/>
      <c r="W52" s="100">
        <f t="shared" si="10"/>
        <v>0</v>
      </c>
      <c r="X52" s="101" t="s">
        <v>12</v>
      </c>
      <c r="Y52" s="98">
        <f t="shared" si="11"/>
        <v>0</v>
      </c>
      <c r="Z52" s="85" t="s">
        <v>12</v>
      </c>
      <c r="AA52" s="151">
        <f>SUMIF(Invoices!$D$2:$D$27,' Accting USE Data Entry Form'!$B52,Invoices!$G$2:$G$27)</f>
        <v>0</v>
      </c>
      <c r="AB52" s="85" t="s">
        <v>10</v>
      </c>
      <c r="AC52" s="86">
        <f t="shared" si="12"/>
        <v>0</v>
      </c>
    </row>
    <row r="53" spans="1:29" ht="14.4" customHeight="1" x14ac:dyDescent="0.25">
      <c r="A53" s="83">
        <v>43</v>
      </c>
      <c r="B53" s="81" t="s">
        <v>84</v>
      </c>
      <c r="C53" s="117">
        <v>42857</v>
      </c>
      <c r="D53" s="118"/>
      <c r="E53" s="118"/>
      <c r="F53" s="87">
        <v>0</v>
      </c>
      <c r="G53" s="189">
        <f t="shared" si="13"/>
        <v>0</v>
      </c>
      <c r="H53" s="182"/>
      <c r="I53" s="182"/>
      <c r="J53" s="182"/>
      <c r="K53" s="182"/>
      <c r="L53" s="182"/>
      <c r="M53" s="182"/>
      <c r="N53" s="182"/>
      <c r="O53" s="182"/>
      <c r="P53" s="188">
        <f t="shared" si="4"/>
        <v>0</v>
      </c>
      <c r="Q53" s="185">
        <f t="shared" si="5"/>
        <v>0</v>
      </c>
      <c r="R53" s="82" t="s">
        <v>27</v>
      </c>
      <c r="S53" s="113">
        <v>77720.375</v>
      </c>
      <c r="T53" s="97" t="s">
        <v>10</v>
      </c>
      <c r="U53" s="102">
        <f t="shared" si="9"/>
        <v>0</v>
      </c>
      <c r="V53" s="99"/>
      <c r="W53" s="100">
        <f t="shared" si="10"/>
        <v>0</v>
      </c>
      <c r="X53" s="101" t="s">
        <v>12</v>
      </c>
      <c r="Y53" s="98">
        <f t="shared" si="11"/>
        <v>0</v>
      </c>
      <c r="Z53" s="85" t="s">
        <v>12</v>
      </c>
      <c r="AA53" s="151">
        <f>SUMIF(Invoices!$D$2:$D$27,' Accting USE Data Entry Form'!$B53,Invoices!$G$2:$G$27)</f>
        <v>0</v>
      </c>
      <c r="AB53" s="85" t="s">
        <v>10</v>
      </c>
      <c r="AC53" s="86">
        <f t="shared" si="12"/>
        <v>0</v>
      </c>
    </row>
    <row r="54" spans="1:29" ht="14.4" customHeight="1" x14ac:dyDescent="0.25">
      <c r="A54" s="83">
        <v>44</v>
      </c>
      <c r="B54" s="81" t="s">
        <v>85</v>
      </c>
      <c r="C54" s="117">
        <v>42864</v>
      </c>
      <c r="D54" s="118"/>
      <c r="E54" s="118"/>
      <c r="F54" s="87">
        <v>0</v>
      </c>
      <c r="G54" s="189">
        <f t="shared" si="13"/>
        <v>0</v>
      </c>
      <c r="H54" s="182"/>
      <c r="I54" s="182"/>
      <c r="J54" s="182"/>
      <c r="K54" s="182"/>
      <c r="L54" s="182"/>
      <c r="M54" s="182"/>
      <c r="N54" s="182"/>
      <c r="O54" s="182"/>
      <c r="P54" s="188">
        <f t="shared" si="4"/>
        <v>0</v>
      </c>
      <c r="Q54" s="185">
        <f t="shared" si="5"/>
        <v>0</v>
      </c>
      <c r="R54" s="82" t="s">
        <v>27</v>
      </c>
      <c r="S54" s="113">
        <v>77720.375</v>
      </c>
      <c r="T54" s="97" t="s">
        <v>10</v>
      </c>
      <c r="U54" s="102">
        <f t="shared" si="9"/>
        <v>0</v>
      </c>
      <c r="V54" s="99"/>
      <c r="W54" s="100">
        <f t="shared" si="10"/>
        <v>0</v>
      </c>
      <c r="X54" s="101" t="s">
        <v>12</v>
      </c>
      <c r="Y54" s="98">
        <f t="shared" si="11"/>
        <v>0</v>
      </c>
      <c r="Z54" s="85" t="s">
        <v>12</v>
      </c>
      <c r="AA54" s="151">
        <f>SUMIF(Invoices!$D$2:$D$27,' Accting USE Data Entry Form'!$B54,Invoices!$G$2:$G$27)</f>
        <v>0</v>
      </c>
      <c r="AB54" s="85" t="s">
        <v>10</v>
      </c>
      <c r="AC54" s="86">
        <f t="shared" si="12"/>
        <v>0</v>
      </c>
    </row>
    <row r="55" spans="1:29" ht="14.4" customHeight="1" x14ac:dyDescent="0.25">
      <c r="A55" s="83">
        <v>45</v>
      </c>
      <c r="B55" s="81" t="s">
        <v>86</v>
      </c>
      <c r="C55" s="117">
        <v>42871</v>
      </c>
      <c r="D55" s="118"/>
      <c r="E55" s="118"/>
      <c r="F55" s="87">
        <v>0</v>
      </c>
      <c r="G55" s="189">
        <f t="shared" si="13"/>
        <v>0</v>
      </c>
      <c r="H55" s="182"/>
      <c r="I55" s="182"/>
      <c r="J55" s="182"/>
      <c r="K55" s="182"/>
      <c r="L55" s="182"/>
      <c r="M55" s="182"/>
      <c r="N55" s="182"/>
      <c r="O55" s="182"/>
      <c r="P55" s="188">
        <f t="shared" si="4"/>
        <v>0</v>
      </c>
      <c r="Q55" s="185">
        <f t="shared" si="5"/>
        <v>0</v>
      </c>
      <c r="R55" s="82" t="s">
        <v>27</v>
      </c>
      <c r="S55" s="113">
        <v>77720.375</v>
      </c>
      <c r="T55" s="97" t="s">
        <v>10</v>
      </c>
      <c r="U55" s="102">
        <f t="shared" si="9"/>
        <v>0</v>
      </c>
      <c r="V55" s="99"/>
      <c r="W55" s="100">
        <f t="shared" si="10"/>
        <v>0</v>
      </c>
      <c r="X55" s="101" t="s">
        <v>12</v>
      </c>
      <c r="Y55" s="98">
        <f t="shared" si="11"/>
        <v>0</v>
      </c>
      <c r="Z55" s="85" t="s">
        <v>12</v>
      </c>
      <c r="AA55" s="151">
        <f>SUMIF(Invoices!$D$2:$D$27,' Accting USE Data Entry Form'!$B55,Invoices!$G$2:$G$27)</f>
        <v>0</v>
      </c>
      <c r="AB55" s="85" t="s">
        <v>10</v>
      </c>
      <c r="AC55" s="86">
        <f t="shared" si="12"/>
        <v>0</v>
      </c>
    </row>
    <row r="56" spans="1:29" ht="14.4" customHeight="1" x14ac:dyDescent="0.25">
      <c r="A56" s="83">
        <v>46</v>
      </c>
      <c r="B56" s="81" t="s">
        <v>87</v>
      </c>
      <c r="C56" s="117">
        <v>42878</v>
      </c>
      <c r="D56" s="117"/>
      <c r="E56" s="117"/>
      <c r="F56" s="114">
        <v>0</v>
      </c>
      <c r="G56" s="189">
        <f t="shared" si="13"/>
        <v>0</v>
      </c>
      <c r="H56" s="183"/>
      <c r="I56" s="183"/>
      <c r="J56" s="183"/>
      <c r="K56" s="183"/>
      <c r="L56" s="183"/>
      <c r="M56" s="183"/>
      <c r="N56" s="183"/>
      <c r="O56" s="183"/>
      <c r="P56" s="188">
        <f t="shared" si="4"/>
        <v>0</v>
      </c>
      <c r="Q56" s="185">
        <f t="shared" si="5"/>
        <v>0</v>
      </c>
      <c r="R56" s="82" t="s">
        <v>27</v>
      </c>
      <c r="S56" s="113">
        <v>77720.375</v>
      </c>
      <c r="T56" s="97" t="s">
        <v>10</v>
      </c>
      <c r="U56" s="102">
        <f t="shared" si="9"/>
        <v>0</v>
      </c>
      <c r="V56" s="99"/>
      <c r="W56" s="100">
        <f t="shared" si="10"/>
        <v>0</v>
      </c>
      <c r="X56" s="101" t="s">
        <v>12</v>
      </c>
      <c r="Y56" s="98">
        <f t="shared" si="11"/>
        <v>0</v>
      </c>
      <c r="Z56" s="85" t="s">
        <v>12</v>
      </c>
      <c r="AA56" s="151">
        <f>SUMIF(Invoices!$D$2:$D$28,' Accting USE Data Entry Form'!$B56,Invoices!$G$2:$G$28)</f>
        <v>0</v>
      </c>
      <c r="AB56" s="85" t="s">
        <v>10</v>
      </c>
      <c r="AC56" s="86">
        <f t="shared" si="12"/>
        <v>0</v>
      </c>
    </row>
    <row r="57" spans="1:29" ht="14.4" customHeight="1" x14ac:dyDescent="0.25">
      <c r="A57" s="83">
        <v>47</v>
      </c>
      <c r="B57" s="106" t="s">
        <v>100</v>
      </c>
      <c r="C57" s="118"/>
      <c r="D57" s="118"/>
      <c r="E57" s="118"/>
      <c r="F57" s="87"/>
      <c r="G57" s="189">
        <f t="shared" si="13"/>
        <v>0</v>
      </c>
      <c r="H57" s="182"/>
      <c r="I57" s="182"/>
      <c r="J57" s="182"/>
      <c r="K57" s="182"/>
      <c r="L57" s="182"/>
      <c r="M57" s="182"/>
      <c r="N57" s="182"/>
      <c r="O57" s="182"/>
      <c r="P57" s="188">
        <f t="shared" si="4"/>
        <v>0</v>
      </c>
      <c r="Q57" s="185">
        <f t="shared" si="5"/>
        <v>0</v>
      </c>
      <c r="R57" s="82" t="s">
        <v>27</v>
      </c>
      <c r="S57" s="113"/>
      <c r="T57" s="97" t="s">
        <v>10</v>
      </c>
      <c r="U57" s="102">
        <f>Q57*S57</f>
        <v>0</v>
      </c>
      <c r="V57" s="99"/>
      <c r="W57" s="100">
        <f>+U57</f>
        <v>0</v>
      </c>
      <c r="X57" s="101" t="s">
        <v>12</v>
      </c>
      <c r="Y57" s="98">
        <f>W57-AA57</f>
        <v>0</v>
      </c>
      <c r="Z57" s="85" t="s">
        <v>12</v>
      </c>
      <c r="AA57" s="151">
        <f>SUMIF(Invoices!$D$2:$D$25,' Accting USE Data Entry Form'!$B57,Invoices!$G$2:$G$25)</f>
        <v>0</v>
      </c>
      <c r="AB57" s="85" t="s">
        <v>10</v>
      </c>
      <c r="AC57" s="86">
        <f t="shared" si="6"/>
        <v>0</v>
      </c>
    </row>
    <row r="58" spans="1:29" ht="14.4" customHeight="1" x14ac:dyDescent="0.25">
      <c r="A58" s="83">
        <v>48</v>
      </c>
      <c r="B58" s="106" t="s">
        <v>100</v>
      </c>
      <c r="C58" s="118"/>
      <c r="D58" s="118"/>
      <c r="E58" s="118"/>
      <c r="F58" s="87"/>
      <c r="G58" s="189">
        <f t="shared" si="13"/>
        <v>0</v>
      </c>
      <c r="H58" s="182"/>
      <c r="I58" s="182"/>
      <c r="J58" s="182"/>
      <c r="K58" s="182"/>
      <c r="L58" s="182"/>
      <c r="M58" s="182"/>
      <c r="N58" s="182"/>
      <c r="O58" s="182"/>
      <c r="P58" s="188">
        <f t="shared" si="4"/>
        <v>0</v>
      </c>
      <c r="Q58" s="185">
        <f t="shared" si="5"/>
        <v>0</v>
      </c>
      <c r="R58" s="82" t="s">
        <v>27</v>
      </c>
      <c r="S58" s="113"/>
      <c r="T58" s="97" t="s">
        <v>10</v>
      </c>
      <c r="U58" s="102">
        <f>Q58*S58</f>
        <v>0</v>
      </c>
      <c r="V58" s="99"/>
      <c r="W58" s="100">
        <f>+U58</f>
        <v>0</v>
      </c>
      <c r="X58" s="101" t="s">
        <v>12</v>
      </c>
      <c r="Y58" s="98">
        <f>W58-AA58</f>
        <v>0</v>
      </c>
      <c r="Z58" s="85" t="s">
        <v>12</v>
      </c>
      <c r="AA58" s="151">
        <f>SUMIF(Invoices!$D$2:$D$28,' Accting USE Data Entry Form'!$B58,Invoices!$G$2:$G$28)</f>
        <v>0</v>
      </c>
      <c r="AB58" s="85" t="s">
        <v>10</v>
      </c>
      <c r="AC58" s="86">
        <f t="shared" si="6"/>
        <v>0</v>
      </c>
    </row>
    <row r="59" spans="1:29" ht="14.4" customHeight="1" x14ac:dyDescent="0.25">
      <c r="A59" s="83">
        <v>49</v>
      </c>
      <c r="B59" s="106" t="s">
        <v>100</v>
      </c>
      <c r="C59" s="118"/>
      <c r="D59" s="118"/>
      <c r="E59" s="118"/>
      <c r="F59" s="87"/>
      <c r="G59" s="189">
        <f t="shared" si="13"/>
        <v>0</v>
      </c>
      <c r="H59" s="182"/>
      <c r="I59" s="182"/>
      <c r="J59" s="182"/>
      <c r="K59" s="182"/>
      <c r="L59" s="182"/>
      <c r="M59" s="182"/>
      <c r="N59" s="182"/>
      <c r="O59" s="182"/>
      <c r="P59" s="188">
        <f t="shared" si="4"/>
        <v>0</v>
      </c>
      <c r="Q59" s="185">
        <f t="shared" si="5"/>
        <v>0</v>
      </c>
      <c r="R59" s="82" t="s">
        <v>27</v>
      </c>
      <c r="S59" s="113"/>
      <c r="T59" s="97" t="s">
        <v>10</v>
      </c>
      <c r="U59" s="102">
        <f>Q59*S59</f>
        <v>0</v>
      </c>
      <c r="V59" s="99"/>
      <c r="W59" s="100">
        <f>+U59</f>
        <v>0</v>
      </c>
      <c r="X59" s="101" t="s">
        <v>12</v>
      </c>
      <c r="Y59" s="98">
        <f>W59-AA59</f>
        <v>0</v>
      </c>
      <c r="Z59" s="85" t="s">
        <v>12</v>
      </c>
      <c r="AA59" s="151">
        <f>SUMIF(Invoices!$D$2:$D$25,' Accting USE Data Entry Form'!$B59,Invoices!$G$2:$G$25)</f>
        <v>0</v>
      </c>
      <c r="AB59" s="85" t="s">
        <v>10</v>
      </c>
      <c r="AC59" s="86">
        <f t="shared" si="6"/>
        <v>0</v>
      </c>
    </row>
    <row r="60" spans="1:29" ht="14.4" customHeight="1" x14ac:dyDescent="0.25">
      <c r="A60" s="83">
        <v>50</v>
      </c>
      <c r="B60" s="106" t="s">
        <v>100</v>
      </c>
      <c r="C60" s="118"/>
      <c r="D60" s="118"/>
      <c r="E60" s="118"/>
      <c r="F60" s="87"/>
      <c r="G60" s="189">
        <f t="shared" si="13"/>
        <v>0</v>
      </c>
      <c r="H60" s="182"/>
      <c r="I60" s="182"/>
      <c r="J60" s="182"/>
      <c r="K60" s="182"/>
      <c r="L60" s="182"/>
      <c r="M60" s="182"/>
      <c r="N60" s="182"/>
      <c r="O60" s="182"/>
      <c r="P60" s="188">
        <f t="shared" si="4"/>
        <v>0</v>
      </c>
      <c r="Q60" s="185">
        <f t="shared" si="5"/>
        <v>0</v>
      </c>
      <c r="R60" s="82" t="s">
        <v>27</v>
      </c>
      <c r="S60" s="113"/>
      <c r="T60" s="97" t="s">
        <v>10</v>
      </c>
      <c r="U60" s="102">
        <f>Q60*S60</f>
        <v>0</v>
      </c>
      <c r="V60" s="99"/>
      <c r="W60" s="100">
        <f>+U60</f>
        <v>0</v>
      </c>
      <c r="X60" s="101" t="s">
        <v>12</v>
      </c>
      <c r="Y60" s="98">
        <f>W60-AA60</f>
        <v>0</v>
      </c>
      <c r="Z60" s="85" t="s">
        <v>12</v>
      </c>
      <c r="AA60" s="151">
        <f>SUMIF(Invoices!$D$2:$D$25,' Accting USE Data Entry Form'!$B60,Invoices!$G$2:$G$25)</f>
        <v>0</v>
      </c>
      <c r="AB60" s="85" t="s">
        <v>10</v>
      </c>
      <c r="AC60" s="86">
        <f t="shared" si="6"/>
        <v>0</v>
      </c>
    </row>
    <row r="61" spans="1:29" ht="14.4" customHeight="1" x14ac:dyDescent="0.25">
      <c r="A61" s="83">
        <v>51</v>
      </c>
      <c r="B61" s="106" t="s">
        <v>100</v>
      </c>
      <c r="C61" s="119"/>
      <c r="D61" s="119"/>
      <c r="E61" s="119"/>
      <c r="F61" s="87"/>
      <c r="G61" s="189">
        <f t="shared" si="13"/>
        <v>0</v>
      </c>
      <c r="H61" s="184"/>
      <c r="I61" s="184"/>
      <c r="J61" s="184"/>
      <c r="K61" s="184"/>
      <c r="L61" s="184"/>
      <c r="M61" s="184"/>
      <c r="N61" s="184"/>
      <c r="O61" s="184"/>
      <c r="P61" s="188">
        <f t="shared" si="4"/>
        <v>0</v>
      </c>
      <c r="Q61" s="185">
        <f t="shared" si="5"/>
        <v>0</v>
      </c>
      <c r="R61" s="33" t="s">
        <v>27</v>
      </c>
      <c r="S61" s="113"/>
      <c r="T61" s="97" t="s">
        <v>10</v>
      </c>
      <c r="U61" s="102">
        <f>Q61*S61</f>
        <v>0</v>
      </c>
      <c r="V61" s="99"/>
      <c r="W61" s="100">
        <f>+U61</f>
        <v>0</v>
      </c>
      <c r="X61" s="101" t="s">
        <v>12</v>
      </c>
      <c r="Y61" s="98">
        <f>W61-AA61</f>
        <v>0</v>
      </c>
      <c r="Z61" s="85" t="s">
        <v>12</v>
      </c>
      <c r="AA61" s="151">
        <f>SUMIF(Invoices!$D$2:$D$28,' Accting USE Data Entry Form'!$B61,Invoices!$G$2:$G$28)</f>
        <v>0</v>
      </c>
      <c r="AB61" s="85" t="s">
        <v>10</v>
      </c>
      <c r="AC61" s="86">
        <f t="shared" si="6"/>
        <v>0</v>
      </c>
    </row>
    <row r="62" spans="1:29" ht="14.4" customHeight="1" x14ac:dyDescent="0.25">
      <c r="A62" s="74"/>
      <c r="P62" s="187"/>
      <c r="Q62" s="75">
        <f>U62/S62</f>
        <v>0.563436752615745</v>
      </c>
      <c r="R62" s="76"/>
      <c r="S62" s="77">
        <f>SUM(S11:S61)</f>
        <v>9559285.3699999973</v>
      </c>
      <c r="T62" s="61"/>
      <c r="U62" s="77">
        <f>SUM(U11:U61)</f>
        <v>5386052.706199999</v>
      </c>
      <c r="V62" s="61"/>
      <c r="W62" s="77">
        <f>SUM(W11:W61)</f>
        <v>5386052.706199999</v>
      </c>
      <c r="X62" s="76"/>
      <c r="Y62" s="77">
        <f>SUM(Y11:Y61)</f>
        <v>210293.13670000003</v>
      </c>
      <c r="Z62" s="76"/>
      <c r="AA62" s="77">
        <f>SUM(AA11:AA61)</f>
        <v>5175759.5694999993</v>
      </c>
      <c r="AB62" s="76"/>
      <c r="AC62" s="77">
        <f>SUM(AC11:AC61)</f>
        <v>0</v>
      </c>
    </row>
    <row r="63" spans="1:29" ht="14.4" customHeight="1" x14ac:dyDescent="0.25">
      <c r="P63" s="187"/>
      <c r="T63" s="60"/>
      <c r="V63" s="60"/>
    </row>
    <row r="64" spans="1:29" ht="14.4" customHeight="1" x14ac:dyDescent="0.25">
      <c r="P64" s="187"/>
      <c r="T64" s="60"/>
      <c r="V64" s="60"/>
    </row>
    <row r="65" spans="1:27" ht="14.4" customHeight="1" thickBot="1" x14ac:dyDescent="0.3">
      <c r="A65" s="63" t="s">
        <v>7</v>
      </c>
      <c r="P65" s="187"/>
      <c r="S65" s="203" t="s">
        <v>48</v>
      </c>
      <c r="T65" s="203"/>
      <c r="U65" s="203"/>
      <c r="V65" s="203"/>
      <c r="W65" s="203"/>
      <c r="X65" s="203"/>
      <c r="Y65" s="203"/>
      <c r="Z65" s="11"/>
      <c r="AA65" s="96">
        <f>AA5</f>
        <v>42855</v>
      </c>
    </row>
    <row r="66" spans="1:27" ht="14.4" customHeight="1" x14ac:dyDescent="0.25">
      <c r="P66" s="187"/>
      <c r="T66" s="2"/>
      <c r="U66" s="64"/>
      <c r="V66" s="2"/>
      <c r="W66" s="4"/>
      <c r="AA66" s="66" t="s">
        <v>3</v>
      </c>
    </row>
    <row r="67" spans="1:27" ht="14.4" customHeight="1" x14ac:dyDescent="0.25">
      <c r="P67" s="187"/>
      <c r="T67" s="2"/>
      <c r="U67" s="64"/>
      <c r="V67" s="2"/>
      <c r="W67" s="4"/>
      <c r="AA67" s="66"/>
    </row>
    <row r="68" spans="1:27" ht="14.4" customHeight="1" x14ac:dyDescent="0.25">
      <c r="A68" s="63" t="s">
        <v>8</v>
      </c>
      <c r="P68" s="187"/>
      <c r="T68" s="2"/>
      <c r="U68" s="69"/>
      <c r="V68" s="8"/>
      <c r="W68" s="10"/>
      <c r="X68" s="11"/>
      <c r="Y68" s="67"/>
      <c r="Z68" s="11"/>
      <c r="AA68" s="67"/>
    </row>
    <row r="69" spans="1:27" x14ac:dyDescent="0.25">
      <c r="AA69" s="66" t="s">
        <v>3</v>
      </c>
    </row>
    <row r="73" spans="1:27" x14ac:dyDescent="0.25">
      <c r="B73" s="152">
        <f>3547*4</f>
        <v>14188</v>
      </c>
    </row>
    <row r="74" spans="1:27" x14ac:dyDescent="0.25">
      <c r="B74" s="152">
        <f>3547*6</f>
        <v>21282</v>
      </c>
    </row>
  </sheetData>
  <sheetProtection selectLockedCells="1"/>
  <mergeCells count="5">
    <mergeCell ref="A1:AC1"/>
    <mergeCell ref="A2:AC2"/>
    <mergeCell ref="A3:AC3"/>
    <mergeCell ref="S65:Y65"/>
    <mergeCell ref="AA6:AA7"/>
  </mergeCells>
  <phoneticPr fontId="7" type="noConversion"/>
  <conditionalFormatting sqref="A11:AC1101">
    <cfRule type="expression" dxfId="36" priority="10">
      <formula>$Q11=100%</formula>
    </cfRule>
  </conditionalFormatting>
  <pageMargins left="0.75" right="0.75" top="1" bottom="1" header="0.5" footer="0.5"/>
  <pageSetup scale="58" orientation="landscape" horizontalDpi="200" verticalDpi="200" r:id="rId1"/>
  <headerFooter alignWithMargins="0">
    <oddFooter>&amp;L&amp;Z&amp;F &amp;A</oddFooter>
  </headerFooter>
  <ignoredErrors>
    <ignoredError sqref="Y41 U41 AA62 U11:U39 Y11:Y39 Y57:Y62 U57:U62"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List!$D$11:$D$63</xm:f>
          </x14:formula1>
          <xm:sqref>AA5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53"/>
  <sheetViews>
    <sheetView showGridLines="0" zoomScale="85" zoomScaleNormal="85" workbookViewId="0">
      <pane xSplit="2" ySplit="1" topLeftCell="C5" activePane="bottomRight" state="frozen"/>
      <selection pane="topRight" activeCell="C1" sqref="C1"/>
      <selection pane="bottomLeft" activeCell="A11" sqref="A11"/>
      <selection pane="bottomRight" activeCell="D11" sqref="D11"/>
    </sheetView>
  </sheetViews>
  <sheetFormatPr defaultColWidth="29.5546875" defaultRowHeight="13.2" x14ac:dyDescent="0.25"/>
  <cols>
    <col min="1" max="1" width="11.5546875" style="62" customWidth="1"/>
    <col min="2" max="2" width="52.109375" customWidth="1"/>
    <col min="3" max="3" width="10.44140625" style="124" customWidth="1"/>
    <col min="4" max="4" width="16.6640625" bestFit="1" customWidth="1"/>
    <col min="5" max="6" width="16.6640625" customWidth="1"/>
  </cols>
  <sheetData>
    <row r="1" spans="1:7" s="1" customFormat="1" x14ac:dyDescent="0.25">
      <c r="A1" s="146" t="s">
        <v>1</v>
      </c>
      <c r="B1" s="147" t="s">
        <v>89</v>
      </c>
      <c r="C1" s="147" t="s">
        <v>91</v>
      </c>
      <c r="D1" s="147" t="s">
        <v>24</v>
      </c>
      <c r="E1" s="147" t="s">
        <v>111</v>
      </c>
      <c r="F1" s="147" t="s">
        <v>112</v>
      </c>
      <c r="G1" s="147" t="s">
        <v>104</v>
      </c>
    </row>
    <row r="2" spans="1:7" ht="14.4" customHeight="1" x14ac:dyDescent="0.25">
      <c r="A2" s="88">
        <v>1</v>
      </c>
      <c r="B2" s="89" t="s">
        <v>49</v>
      </c>
      <c r="C2" s="115">
        <v>42186</v>
      </c>
      <c r="D2" s="129">
        <v>27286.996000000003</v>
      </c>
      <c r="E2" s="160">
        <f ca="1">SUMIF(Invoices!$I$2:$I$1048576,A2:$A$53,Invoices!$G$2:$G$2000)</f>
        <v>27287</v>
      </c>
      <c r="F2" s="129">
        <f ca="1">D2-E2</f>
        <v>-3.9999999971769284E-3</v>
      </c>
      <c r="G2" s="128"/>
    </row>
    <row r="3" spans="1:7" ht="14.4" customHeight="1" x14ac:dyDescent="0.25">
      <c r="A3" s="83">
        <v>2</v>
      </c>
      <c r="B3" s="84" t="s">
        <v>50</v>
      </c>
      <c r="C3" s="116">
        <v>42302</v>
      </c>
      <c r="D3" s="130">
        <v>54573.992000000006</v>
      </c>
      <c r="E3" s="129">
        <f ca="1">SUMIF(Invoices!$I$2:$I$1048576,A3:$A$45,Invoices!$G$2:$G$2000)</f>
        <v>54573.99</v>
      </c>
      <c r="F3" s="129">
        <f t="shared" ref="F3:F45" ca="1" si="0">D3-E3</f>
        <v>2.0000000076834112E-3</v>
      </c>
      <c r="G3" s="145"/>
    </row>
    <row r="4" spans="1:7" ht="14.4" customHeight="1" x14ac:dyDescent="0.25">
      <c r="A4" s="83">
        <v>3</v>
      </c>
      <c r="B4" s="84" t="s">
        <v>51</v>
      </c>
      <c r="C4" s="116">
        <v>42333</v>
      </c>
      <c r="D4" s="129">
        <v>54573.992000000006</v>
      </c>
      <c r="E4" s="129">
        <f ca="1">SUMIF(Invoices!$I$2:$I$1048576,A4:$A$45,Invoices!$G$2:$G$2000)</f>
        <v>54573.99</v>
      </c>
      <c r="F4" s="129">
        <f t="shared" ca="1" si="0"/>
        <v>2.0000000076834112E-3</v>
      </c>
      <c r="G4" s="128"/>
    </row>
    <row r="5" spans="1:7" ht="14.4" customHeight="1" x14ac:dyDescent="0.25">
      <c r="A5" s="83">
        <v>4</v>
      </c>
      <c r="B5" s="84" t="s">
        <v>52</v>
      </c>
      <c r="C5" s="116">
        <v>42391</v>
      </c>
      <c r="D5" s="130">
        <v>114938.04</v>
      </c>
      <c r="E5" s="129">
        <f ca="1">SUMIF(Invoices!$I$2:$I$1048576,A5:$A$45,Invoices!$G$2:$G$2000)</f>
        <v>114938.04</v>
      </c>
      <c r="F5" s="129">
        <f t="shared" ca="1" si="0"/>
        <v>0</v>
      </c>
      <c r="G5" s="145"/>
    </row>
    <row r="6" spans="1:7" ht="14.4" customHeight="1" x14ac:dyDescent="0.25">
      <c r="A6" s="83">
        <v>5</v>
      </c>
      <c r="B6" s="84" t="s">
        <v>53</v>
      </c>
      <c r="C6" s="116">
        <v>42433</v>
      </c>
      <c r="D6" s="129">
        <v>229876.08</v>
      </c>
      <c r="E6" s="129">
        <f ca="1">SUMIF(Invoices!$I$2:$I$1048576,A6:$A$45,Invoices!$G$2:$G$2000)</f>
        <v>229876.08</v>
      </c>
      <c r="F6" s="129">
        <f t="shared" ca="1" si="0"/>
        <v>0</v>
      </c>
      <c r="G6" s="128"/>
    </row>
    <row r="7" spans="1:7" ht="14.4" customHeight="1" x14ac:dyDescent="0.25">
      <c r="A7" s="83">
        <v>6</v>
      </c>
      <c r="B7" s="84" t="s">
        <v>54</v>
      </c>
      <c r="C7" s="116">
        <v>42562</v>
      </c>
      <c r="D7" s="130">
        <v>229876.08</v>
      </c>
      <c r="E7" s="129">
        <f ca="1">SUMIF(Invoices!$I$2:$I$1048576,A7:$A$45,Invoices!$G$2:$G$2000)</f>
        <v>229876.08</v>
      </c>
      <c r="F7" s="129">
        <f t="shared" ca="1" si="0"/>
        <v>0</v>
      </c>
      <c r="G7" s="145"/>
    </row>
    <row r="8" spans="1:7" ht="14.4" customHeight="1" x14ac:dyDescent="0.25">
      <c r="A8" s="83">
        <v>7</v>
      </c>
      <c r="B8" s="84" t="s">
        <v>55</v>
      </c>
      <c r="C8" s="116">
        <v>42391</v>
      </c>
      <c r="D8" s="110">
        <v>777203.75</v>
      </c>
      <c r="E8" s="129">
        <f ca="1">SUMIF(Invoices!$I$2:$I$1048576,A8:$A$45,Invoices!$G$2:$G$2000)</f>
        <v>777203.75</v>
      </c>
      <c r="F8" s="129">
        <f t="shared" ca="1" si="0"/>
        <v>0</v>
      </c>
      <c r="G8" s="128"/>
    </row>
    <row r="9" spans="1:7" ht="14.4" customHeight="1" x14ac:dyDescent="0.25">
      <c r="A9" s="83">
        <v>8</v>
      </c>
      <c r="B9" s="81" t="s">
        <v>56</v>
      </c>
      <c r="C9" s="117">
        <v>42591</v>
      </c>
      <c r="D9" s="112">
        <v>2176170.5</v>
      </c>
      <c r="E9" s="129">
        <f ca="1">SUMIF(Invoices!$I$2:$I$1048576,A9:$A$45,Invoices!$G$2:$G$2000)</f>
        <v>2176170.5</v>
      </c>
      <c r="F9" s="129">
        <f t="shared" ca="1" si="0"/>
        <v>0</v>
      </c>
      <c r="G9" s="145"/>
    </row>
    <row r="10" spans="1:7" ht="14.4" customHeight="1" x14ac:dyDescent="0.25">
      <c r="A10" s="83">
        <v>9</v>
      </c>
      <c r="B10" s="81" t="s">
        <v>57</v>
      </c>
      <c r="C10" s="117">
        <v>42668</v>
      </c>
      <c r="D10" s="112">
        <v>233161.13</v>
      </c>
      <c r="E10" s="129">
        <f ca="1">SUMIF(Invoices!$I$2:$I$1048576,A10:$A$45,Invoices!$G$2:$G$2000)</f>
        <v>233161.13</v>
      </c>
      <c r="F10" s="129">
        <f t="shared" ca="1" si="0"/>
        <v>0</v>
      </c>
      <c r="G10" s="128"/>
    </row>
    <row r="11" spans="1:7" ht="14.4" customHeight="1" x14ac:dyDescent="0.25">
      <c r="A11" s="83">
        <v>10</v>
      </c>
      <c r="B11" s="81" t="s">
        <v>58</v>
      </c>
      <c r="C11" s="117">
        <v>42675</v>
      </c>
      <c r="D11" s="112">
        <v>233161.13</v>
      </c>
      <c r="E11" s="129">
        <f ca="1">SUMIF(Invoices!$I$2:$I$1048576,A11:$A$45,Invoices!$G$2:$G$2000)</f>
        <v>209845.01700000002</v>
      </c>
      <c r="F11" s="129">
        <f t="shared" ca="1" si="0"/>
        <v>23316.112999999983</v>
      </c>
      <c r="G11" s="145"/>
    </row>
    <row r="12" spans="1:7" ht="14.4" customHeight="1" x14ac:dyDescent="0.25">
      <c r="A12" s="83">
        <v>11</v>
      </c>
      <c r="B12" s="81" t="s">
        <v>59</v>
      </c>
      <c r="C12" s="117">
        <v>42682</v>
      </c>
      <c r="D12" s="112">
        <v>233161.13</v>
      </c>
      <c r="E12" s="129">
        <f ca="1">SUMIF(Invoices!$I$2:$I$1048576,A12:$A$45,Invoices!$G$2:$G$2000)</f>
        <v>233161.125</v>
      </c>
      <c r="F12" s="129">
        <f t="shared" ca="1" si="0"/>
        <v>5.0000000046566129E-3</v>
      </c>
      <c r="G12" s="128"/>
    </row>
    <row r="13" spans="1:7" ht="14.4" customHeight="1" x14ac:dyDescent="0.25">
      <c r="A13" s="83">
        <v>12</v>
      </c>
      <c r="B13" s="81" t="s">
        <v>60</v>
      </c>
      <c r="C13" s="117">
        <v>42689</v>
      </c>
      <c r="D13" s="112">
        <v>233161.13</v>
      </c>
      <c r="E13" s="129">
        <f ca="1">SUMIF(Invoices!$I$2:$I$1048576,A13:$A$45,Invoices!$G$2:$G$2000)</f>
        <v>116580.5625</v>
      </c>
      <c r="F13" s="129">
        <f t="shared" ca="1" si="0"/>
        <v>116580.5675</v>
      </c>
      <c r="G13" s="145"/>
    </row>
    <row r="14" spans="1:7" ht="14.4" customHeight="1" x14ac:dyDescent="0.25">
      <c r="A14" s="83">
        <v>13</v>
      </c>
      <c r="B14" s="81" t="s">
        <v>61</v>
      </c>
      <c r="C14" s="117">
        <v>42696</v>
      </c>
      <c r="D14" s="112">
        <v>233161.13</v>
      </c>
      <c r="E14" s="129">
        <f ca="1">SUMIF(Invoices!$I$2:$I$1048576,A14:$A$45,Invoices!$G$2:$G$2000)</f>
        <v>233161.125</v>
      </c>
      <c r="F14" s="129">
        <f t="shared" ca="1" si="0"/>
        <v>5.0000000046566129E-3</v>
      </c>
      <c r="G14" s="128"/>
    </row>
    <row r="15" spans="1:7" ht="14.4" customHeight="1" x14ac:dyDescent="0.25">
      <c r="A15" s="83">
        <v>14</v>
      </c>
      <c r="B15" s="81" t="s">
        <v>62</v>
      </c>
      <c r="C15" s="117">
        <v>42703</v>
      </c>
      <c r="D15" s="112">
        <v>233161.13</v>
      </c>
      <c r="E15" s="129">
        <f ca="1">SUMIF(Invoices!$I$2:$I$1048576,A15:$A$45,Invoices!$G$2:$G$2000)</f>
        <v>233161.13</v>
      </c>
      <c r="F15" s="129">
        <f t="shared" ca="1" si="0"/>
        <v>0</v>
      </c>
      <c r="G15" s="145"/>
    </row>
    <row r="16" spans="1:7" ht="14.4" customHeight="1" x14ac:dyDescent="0.25">
      <c r="A16" s="83">
        <v>15</v>
      </c>
      <c r="B16" s="81" t="s">
        <v>63</v>
      </c>
      <c r="C16" s="117">
        <v>42710</v>
      </c>
      <c r="D16" s="112">
        <v>233161.13</v>
      </c>
      <c r="E16" s="129">
        <f ca="1">SUMIF(Invoices!$I$2:$I$1048576,A16:$A$45,Invoices!$G$2:$G$2000)</f>
        <v>0</v>
      </c>
      <c r="F16" s="129">
        <f t="shared" ca="1" si="0"/>
        <v>233161.13</v>
      </c>
      <c r="G16" s="128"/>
    </row>
    <row r="17" spans="1:7" ht="14.4" customHeight="1" x14ac:dyDescent="0.25">
      <c r="A17" s="83">
        <v>16</v>
      </c>
      <c r="B17" s="81" t="s">
        <v>64</v>
      </c>
      <c r="C17" s="117">
        <v>42717</v>
      </c>
      <c r="D17" s="112">
        <v>233161.13</v>
      </c>
      <c r="E17" s="129">
        <f ca="1">SUMIF(Invoices!$I$2:$I$1048576,A17:$A$45,Invoices!$G$2:$G$2000)</f>
        <v>0</v>
      </c>
      <c r="F17" s="129">
        <f t="shared" ca="1" si="0"/>
        <v>233161.13</v>
      </c>
      <c r="G17" s="145"/>
    </row>
    <row r="18" spans="1:7" ht="14.4" customHeight="1" x14ac:dyDescent="0.25">
      <c r="A18" s="83">
        <v>17</v>
      </c>
      <c r="B18" s="81" t="s">
        <v>65</v>
      </c>
      <c r="C18" s="117">
        <v>42724</v>
      </c>
      <c r="D18" s="112">
        <v>233161.13</v>
      </c>
      <c r="E18" s="129">
        <f ca="1">SUMIF(Invoices!$I$2:$I$1048576,A18:$A$45,Invoices!$G$2:$G$2000)</f>
        <v>0</v>
      </c>
      <c r="F18" s="129">
        <f t="shared" ca="1" si="0"/>
        <v>233161.13</v>
      </c>
      <c r="G18" s="128"/>
    </row>
    <row r="19" spans="1:7" ht="14.4" customHeight="1" x14ac:dyDescent="0.25">
      <c r="A19" s="83">
        <v>18</v>
      </c>
      <c r="B19" s="81" t="s">
        <v>66</v>
      </c>
      <c r="C19" s="117">
        <v>42731</v>
      </c>
      <c r="D19" s="112">
        <v>233161.13</v>
      </c>
      <c r="E19" s="129">
        <f ca="1">SUMIF(Invoices!$I$2:$I$1048576,A19:$A$45,Invoices!$G$2:$G$2000)</f>
        <v>0</v>
      </c>
      <c r="F19" s="129">
        <f t="shared" ca="1" si="0"/>
        <v>233161.13</v>
      </c>
      <c r="G19" s="145"/>
    </row>
    <row r="20" spans="1:7" ht="14.4" customHeight="1" x14ac:dyDescent="0.25">
      <c r="A20" s="83">
        <v>19</v>
      </c>
      <c r="B20" s="81" t="s">
        <v>67</v>
      </c>
      <c r="C20" s="117">
        <v>42738</v>
      </c>
      <c r="D20" s="113">
        <v>155440.75</v>
      </c>
      <c r="E20" s="129">
        <f ca="1">SUMIF(Invoices!$I$2:$I$1048576,A20:$A$45,Invoices!$G$2:$G$2000)</f>
        <v>0</v>
      </c>
      <c r="F20" s="129">
        <f t="shared" ca="1" si="0"/>
        <v>155440.75</v>
      </c>
      <c r="G20" s="128"/>
    </row>
    <row r="21" spans="1:7" ht="14.4" customHeight="1" x14ac:dyDescent="0.25">
      <c r="A21" s="83">
        <v>20</v>
      </c>
      <c r="B21" s="81" t="s">
        <v>68</v>
      </c>
      <c r="C21" s="117">
        <v>42745</v>
      </c>
      <c r="D21" s="113">
        <v>155440.75</v>
      </c>
      <c r="E21" s="129">
        <f ca="1">SUMIF(Invoices!$I$2:$I$1048576,A21:$A$45,Invoices!$G$2:$G$2000)</f>
        <v>0</v>
      </c>
      <c r="F21" s="129">
        <f t="shared" ca="1" si="0"/>
        <v>155440.75</v>
      </c>
      <c r="G21" s="145"/>
    </row>
    <row r="22" spans="1:7" ht="14.4" customHeight="1" x14ac:dyDescent="0.25">
      <c r="A22" s="83">
        <v>21</v>
      </c>
      <c r="B22" s="81" t="s">
        <v>69</v>
      </c>
      <c r="C22" s="117">
        <v>42752</v>
      </c>
      <c r="D22" s="113">
        <v>155440.75</v>
      </c>
      <c r="E22" s="129">
        <f ca="1">SUMIF(Invoices!$I$2:$I$1048576,A22:$A$45,Invoices!$G$2:$G$2000)</f>
        <v>0</v>
      </c>
      <c r="F22" s="129">
        <f t="shared" ca="1" si="0"/>
        <v>155440.75</v>
      </c>
      <c r="G22" s="128"/>
    </row>
    <row r="23" spans="1:7" ht="14.4" customHeight="1" x14ac:dyDescent="0.25">
      <c r="A23" s="83">
        <v>22</v>
      </c>
      <c r="B23" s="81" t="s">
        <v>70</v>
      </c>
      <c r="C23" s="117">
        <v>42759</v>
      </c>
      <c r="D23" s="113">
        <v>155440.75</v>
      </c>
      <c r="E23" s="129">
        <f ca="1">SUMIF(Invoices!$I$2:$I$1048576,A23:$A$45,Invoices!$G$2:$G$2000)</f>
        <v>0</v>
      </c>
      <c r="F23" s="129">
        <f t="shared" ca="1" si="0"/>
        <v>155440.75</v>
      </c>
      <c r="G23" s="145"/>
    </row>
    <row r="24" spans="1:7" ht="14.4" customHeight="1" x14ac:dyDescent="0.25">
      <c r="A24" s="83">
        <v>23</v>
      </c>
      <c r="B24" s="81" t="s">
        <v>114</v>
      </c>
      <c r="C24" s="117">
        <v>42995</v>
      </c>
      <c r="D24" s="113">
        <v>262347.64</v>
      </c>
      <c r="E24" s="129">
        <f ca="1">SUMIF(Invoices!$I$2:$I$1048576,A24:$A$45,Invoices!$G$2:$G$2000)</f>
        <v>65586.91</v>
      </c>
      <c r="F24" s="129">
        <f t="shared" ca="1" si="0"/>
        <v>196760.73</v>
      </c>
      <c r="G24" s="129"/>
    </row>
    <row r="25" spans="1:7" ht="14.4" customHeight="1" x14ac:dyDescent="0.25">
      <c r="A25" s="83">
        <v>24</v>
      </c>
      <c r="B25" s="81" t="s">
        <v>93</v>
      </c>
      <c r="C25" s="117">
        <v>42691</v>
      </c>
      <c r="D25" s="113">
        <v>300000</v>
      </c>
      <c r="E25" s="129">
        <f ca="1">SUMIF(Invoices!$I$2:$I$1048576,A25:$A$45,Invoices!$G$2:$G$2000)</f>
        <v>50000</v>
      </c>
      <c r="F25" s="129">
        <f t="shared" ca="1" si="0"/>
        <v>250000</v>
      </c>
      <c r="G25" s="145"/>
    </row>
    <row r="26" spans="1:7" ht="14.4" customHeight="1" x14ac:dyDescent="0.25">
      <c r="A26" s="83">
        <v>25</v>
      </c>
      <c r="B26" s="81" t="s">
        <v>94</v>
      </c>
      <c r="C26" s="117">
        <v>42995</v>
      </c>
      <c r="D26" s="113">
        <v>2545</v>
      </c>
      <c r="E26" s="129">
        <f ca="1">SUMIF(Invoices!$I$2:$I$1048576,A26:$A$45,Invoices!$G$2:$G$2000)</f>
        <v>2545</v>
      </c>
      <c r="F26" s="129">
        <f t="shared" ca="1" si="0"/>
        <v>0</v>
      </c>
      <c r="G26" s="128"/>
    </row>
    <row r="27" spans="1:7" ht="14.4" customHeight="1" x14ac:dyDescent="0.25">
      <c r="A27" s="83">
        <v>26</v>
      </c>
      <c r="B27" s="81" t="s">
        <v>95</v>
      </c>
      <c r="C27" s="117">
        <v>42643</v>
      </c>
      <c r="D27" s="113">
        <v>59400</v>
      </c>
      <c r="E27" s="129">
        <f ca="1">SUMIF(Invoices!$I$2:$I$1048576,A27:$A$45,Invoices!$G$2:$G$2000)</f>
        <v>59400</v>
      </c>
      <c r="F27" s="129">
        <f t="shared" ca="1" si="0"/>
        <v>0</v>
      </c>
      <c r="G27" s="145"/>
    </row>
    <row r="28" spans="1:7" ht="14.4" customHeight="1" x14ac:dyDescent="0.25">
      <c r="A28" s="83">
        <v>27</v>
      </c>
      <c r="B28" s="81" t="s">
        <v>71</v>
      </c>
      <c r="C28" s="117">
        <v>42766</v>
      </c>
      <c r="D28" s="113">
        <v>155440.75</v>
      </c>
      <c r="E28" s="129">
        <f ca="1">SUMIF(Invoices!$I$2:$I$1048576,A28:$A$45,Invoices!$G$2:$G$2000)</f>
        <v>0</v>
      </c>
      <c r="F28" s="129">
        <f t="shared" ca="1" si="0"/>
        <v>155440.75</v>
      </c>
      <c r="G28" s="128"/>
    </row>
    <row r="29" spans="1:7" ht="14.4" customHeight="1" x14ac:dyDescent="0.25">
      <c r="A29" s="83">
        <v>28</v>
      </c>
      <c r="B29" s="81" t="s">
        <v>72</v>
      </c>
      <c r="C29" s="117">
        <v>42773</v>
      </c>
      <c r="D29" s="113">
        <v>155440.75</v>
      </c>
      <c r="E29" s="129">
        <f ca="1">SUMIF(Invoices!$I$2:$I$1048576,A29:$A$45,Invoices!$G$2:$G$2000)</f>
        <v>0</v>
      </c>
      <c r="F29" s="129">
        <f t="shared" ca="1" si="0"/>
        <v>155440.75</v>
      </c>
      <c r="G29" s="145"/>
    </row>
    <row r="30" spans="1:7" ht="14.4" customHeight="1" x14ac:dyDescent="0.25">
      <c r="A30" s="83">
        <v>29</v>
      </c>
      <c r="B30" s="81" t="s">
        <v>99</v>
      </c>
      <c r="C30" s="117">
        <v>43008</v>
      </c>
      <c r="D30" s="113">
        <v>25000</v>
      </c>
      <c r="E30" s="129">
        <f ca="1">SUMIF(Invoices!$I$2:$I$1048576,A30:$A$45,Invoices!$G$2:$G$2000)</f>
        <v>25000</v>
      </c>
      <c r="F30" s="129">
        <f t="shared" ca="1" si="0"/>
        <v>0</v>
      </c>
      <c r="G30" s="128"/>
    </row>
    <row r="31" spans="1:7" ht="14.4" customHeight="1" x14ac:dyDescent="0.25">
      <c r="A31" s="83">
        <v>30</v>
      </c>
      <c r="B31" s="81" t="s">
        <v>113</v>
      </c>
      <c r="C31" s="117">
        <v>43008</v>
      </c>
      <c r="D31" s="113">
        <v>415000</v>
      </c>
      <c r="E31" s="129">
        <f ca="1">SUMIF(Invoices!$I$2:$I$1048576,A31:$A$45,Invoices!$G$2:$G$2000)</f>
        <v>49658.140000000007</v>
      </c>
      <c r="F31" s="129">
        <f t="shared" ca="1" si="0"/>
        <v>365341.86</v>
      </c>
      <c r="G31" s="145"/>
    </row>
    <row r="32" spans="1:7" ht="14.4" customHeight="1" x14ac:dyDescent="0.25">
      <c r="A32" s="83">
        <v>31</v>
      </c>
      <c r="B32" s="81" t="s">
        <v>115</v>
      </c>
      <c r="C32" s="117">
        <v>42787</v>
      </c>
      <c r="D32" s="113">
        <v>11830</v>
      </c>
      <c r="E32" s="129">
        <f ca="1">SUMIF(Invoices!$I$2:$I$1048576,A32:$A$45,Invoices!$G$2:$G$2000)</f>
        <v>0</v>
      </c>
      <c r="F32" s="129">
        <f t="shared" ca="1" si="0"/>
        <v>11830</v>
      </c>
      <c r="G32" s="128"/>
    </row>
    <row r="33" spans="1:7" ht="14.4" customHeight="1" x14ac:dyDescent="0.25">
      <c r="A33" s="83">
        <v>32</v>
      </c>
      <c r="B33" s="81" t="s">
        <v>73</v>
      </c>
      <c r="C33" s="117">
        <v>42787</v>
      </c>
      <c r="D33" s="113">
        <v>155440.75</v>
      </c>
      <c r="E33" s="129">
        <f ca="1">SUMIF(Invoices!$I$2:$I$1048576,A33:$A$45,Invoices!$G$2:$G$2000)</f>
        <v>0</v>
      </c>
      <c r="F33" s="129">
        <f t="shared" ca="1" si="0"/>
        <v>155440.75</v>
      </c>
      <c r="G33" s="145"/>
    </row>
    <row r="34" spans="1:7" ht="14.4" customHeight="1" x14ac:dyDescent="0.25">
      <c r="A34" s="83">
        <v>33</v>
      </c>
      <c r="B34" s="81" t="s">
        <v>74</v>
      </c>
      <c r="C34" s="117">
        <v>42787</v>
      </c>
      <c r="D34" s="113">
        <v>155440.75</v>
      </c>
      <c r="E34" s="129">
        <f ca="1">SUMIF(Invoices!$I$2:$I$1048576,A34:$A$45,Invoices!$G$2:$G$2000)</f>
        <v>0</v>
      </c>
      <c r="F34" s="129">
        <f t="shared" ca="1" si="0"/>
        <v>155440.75</v>
      </c>
      <c r="G34" s="128"/>
    </row>
    <row r="35" spans="1:7" ht="14.4" customHeight="1" x14ac:dyDescent="0.25">
      <c r="A35" s="83">
        <v>34</v>
      </c>
      <c r="B35" s="81" t="s">
        <v>75</v>
      </c>
      <c r="C35" s="117">
        <v>42794</v>
      </c>
      <c r="D35" s="113">
        <v>155440.75</v>
      </c>
      <c r="E35" s="129">
        <f ca="1">SUMIF(Invoices!$I$2:$I$1048576,A35:$A$45,Invoices!$G$2:$G$2000)</f>
        <v>0</v>
      </c>
      <c r="F35" s="129">
        <f t="shared" ca="1" si="0"/>
        <v>155440.75</v>
      </c>
      <c r="G35" s="145"/>
    </row>
    <row r="36" spans="1:7" ht="14.4" customHeight="1" x14ac:dyDescent="0.25">
      <c r="A36" s="83">
        <v>35</v>
      </c>
      <c r="B36" s="81" t="s">
        <v>76</v>
      </c>
      <c r="C36" s="117">
        <v>42801</v>
      </c>
      <c r="D36" s="113">
        <v>155440.75</v>
      </c>
      <c r="E36" s="129">
        <f ca="1">SUMIF(Invoices!$I$2:$I$1048576,A36:$A$45,Invoices!$G$2:$G$2000)</f>
        <v>0</v>
      </c>
      <c r="F36" s="129">
        <f t="shared" ca="1" si="0"/>
        <v>155440.75</v>
      </c>
      <c r="G36" s="128"/>
    </row>
    <row r="37" spans="1:7" ht="14.4" customHeight="1" x14ac:dyDescent="0.25">
      <c r="A37" s="83">
        <v>36</v>
      </c>
      <c r="B37" s="81" t="s">
        <v>77</v>
      </c>
      <c r="C37" s="117">
        <v>42808</v>
      </c>
      <c r="D37" s="113">
        <v>155440.75</v>
      </c>
      <c r="E37" s="129">
        <f ca="1">SUMIF(Invoices!$I$2:$I$1048576,A37:$A$45,Invoices!$G$2:$G$2000)</f>
        <v>0</v>
      </c>
      <c r="F37" s="129">
        <f t="shared" ca="1" si="0"/>
        <v>155440.75</v>
      </c>
      <c r="G37" s="145"/>
    </row>
    <row r="38" spans="1:7" ht="14.4" customHeight="1" x14ac:dyDescent="0.25">
      <c r="A38" s="83">
        <v>37</v>
      </c>
      <c r="B38" s="81" t="s">
        <v>78</v>
      </c>
      <c r="C38" s="117">
        <v>42815</v>
      </c>
      <c r="D38" s="113">
        <v>77720.375</v>
      </c>
      <c r="E38" s="129">
        <f ca="1">SUMIF(Invoices!$I$2:$I$1048576,A38:$A$45,Invoices!$G$2:$G$2000)</f>
        <v>0</v>
      </c>
      <c r="F38" s="129">
        <f t="shared" ca="1" si="0"/>
        <v>77720.375</v>
      </c>
      <c r="G38" s="128"/>
    </row>
    <row r="39" spans="1:7" ht="14.4" customHeight="1" x14ac:dyDescent="0.25">
      <c r="A39" s="83">
        <v>38</v>
      </c>
      <c r="B39" s="81" t="s">
        <v>79</v>
      </c>
      <c r="C39" s="117">
        <v>42822</v>
      </c>
      <c r="D39" s="113">
        <v>77720.375</v>
      </c>
      <c r="E39" s="129">
        <f ca="1">SUMIF(Invoices!$I$2:$I$1048576,A39:$A$45,Invoices!$G$2:$G$2000)</f>
        <v>0</v>
      </c>
      <c r="F39" s="129">
        <f t="shared" ca="1" si="0"/>
        <v>77720.375</v>
      </c>
      <c r="G39" s="145"/>
    </row>
    <row r="40" spans="1:7" ht="14.4" customHeight="1" x14ac:dyDescent="0.25">
      <c r="A40" s="83">
        <v>39</v>
      </c>
      <c r="B40" s="81" t="s">
        <v>80</v>
      </c>
      <c r="C40" s="117">
        <v>42829</v>
      </c>
      <c r="D40" s="113">
        <v>77720.375</v>
      </c>
      <c r="E40" s="129">
        <f ca="1">SUMIF(Invoices!$I$2:$I$1048576,A40:$A$45,Invoices!$G$2:$G$2000)</f>
        <v>0</v>
      </c>
      <c r="F40" s="129">
        <f t="shared" ca="1" si="0"/>
        <v>77720.375</v>
      </c>
      <c r="G40" s="128"/>
    </row>
    <row r="41" spans="1:7" ht="14.4" customHeight="1" x14ac:dyDescent="0.25">
      <c r="A41" s="83">
        <v>40</v>
      </c>
      <c r="B41" s="81" t="s">
        <v>81</v>
      </c>
      <c r="C41" s="117">
        <v>42836</v>
      </c>
      <c r="D41" s="113">
        <v>77720.375</v>
      </c>
      <c r="E41" s="129">
        <f ca="1">SUMIF(Invoices!$I$2:$I$1048576,A41:$A$45,Invoices!$G$2:$G$2000)</f>
        <v>0</v>
      </c>
      <c r="F41" s="129">
        <f t="shared" ca="1" si="0"/>
        <v>77720.375</v>
      </c>
      <c r="G41" s="145"/>
    </row>
    <row r="42" spans="1:7" ht="14.4" customHeight="1" x14ac:dyDescent="0.25">
      <c r="A42" s="83">
        <v>41</v>
      </c>
      <c r="B42" s="81" t="s">
        <v>82</v>
      </c>
      <c r="C42" s="117">
        <v>42843</v>
      </c>
      <c r="D42" s="113">
        <v>77720.375</v>
      </c>
      <c r="E42" s="129">
        <f ca="1">SUMIF(Invoices!$I$2:$I$1048576,A42:$A$45,Invoices!$G$2:$G$2000)</f>
        <v>0</v>
      </c>
      <c r="F42" s="129">
        <f t="shared" ca="1" si="0"/>
        <v>77720.375</v>
      </c>
      <c r="G42" s="128"/>
    </row>
    <row r="43" spans="1:7" ht="14.4" customHeight="1" x14ac:dyDescent="0.25">
      <c r="A43" s="83">
        <v>42</v>
      </c>
      <c r="B43" s="81" t="s">
        <v>83</v>
      </c>
      <c r="C43" s="117">
        <v>42850</v>
      </c>
      <c r="D43" s="113">
        <v>77720.375</v>
      </c>
      <c r="E43" s="129">
        <f ca="1">SUMIF(Invoices!$I$2:$I$1048576,A43:$A$45,Invoices!$G$2:$G$2000)</f>
        <v>0</v>
      </c>
      <c r="F43" s="129">
        <f t="shared" ca="1" si="0"/>
        <v>77720.375</v>
      </c>
      <c r="G43" s="145"/>
    </row>
    <row r="44" spans="1:7" ht="14.4" customHeight="1" x14ac:dyDescent="0.25">
      <c r="A44" s="83">
        <v>43</v>
      </c>
      <c r="B44" s="81" t="s">
        <v>84</v>
      </c>
      <c r="C44" s="117">
        <v>42857</v>
      </c>
      <c r="D44" s="113">
        <v>77720.375</v>
      </c>
      <c r="E44" s="129">
        <f ca="1">SUMIF(Invoices!$I$2:$I$1048576,A44:$A$45,Invoices!$G$2:$G$2000)</f>
        <v>0</v>
      </c>
      <c r="F44" s="129">
        <f t="shared" ca="1" si="0"/>
        <v>77720.375</v>
      </c>
      <c r="G44" s="128"/>
    </row>
    <row r="45" spans="1:7" ht="14.4" customHeight="1" x14ac:dyDescent="0.25">
      <c r="A45" s="83">
        <v>44</v>
      </c>
      <c r="B45" s="81" t="s">
        <v>85</v>
      </c>
      <c r="C45" s="117">
        <v>42864</v>
      </c>
      <c r="D45" s="113">
        <v>77720.375</v>
      </c>
      <c r="E45" s="129">
        <f ca="1">SUMIF(Invoices!$I$2:$I$1048576,A45:$A$45,Invoices!$G$2:$G$2000)</f>
        <v>0</v>
      </c>
      <c r="F45" s="129">
        <f t="shared" ca="1" si="0"/>
        <v>77720.375</v>
      </c>
      <c r="G45" s="127"/>
    </row>
    <row r="46" spans="1:7" x14ac:dyDescent="0.25">
      <c r="A46" s="83">
        <v>45</v>
      </c>
      <c r="B46" s="81" t="s">
        <v>86</v>
      </c>
      <c r="C46" s="117">
        <v>42871</v>
      </c>
      <c r="D46" s="113">
        <v>77720.375</v>
      </c>
      <c r="E46" s="163">
        <f ca="1">SUMIF(Invoices!$I$2:$I$1048576,A$45:$A46,Invoices!$G$2:$G$2000)</f>
        <v>0</v>
      </c>
      <c r="F46" s="163">
        <f t="shared" ref="F46:F47" ca="1" si="1">D46-E46</f>
        <v>77720.375</v>
      </c>
      <c r="G46" s="165"/>
    </row>
    <row r="47" spans="1:7" x14ac:dyDescent="0.25">
      <c r="A47" s="83">
        <v>46</v>
      </c>
      <c r="B47" s="81" t="s">
        <v>87</v>
      </c>
      <c r="C47" s="117">
        <v>42878</v>
      </c>
      <c r="D47" s="113">
        <v>77720.375</v>
      </c>
      <c r="E47" s="164">
        <f ca="1">SUMIF(Invoices!$I$2:$I$1048576,A$45:$A47,Invoices!$G$2:$G$2000)</f>
        <v>0</v>
      </c>
      <c r="F47" s="164">
        <f t="shared" ca="1" si="1"/>
        <v>77720.375</v>
      </c>
      <c r="G47" s="166"/>
    </row>
    <row r="48" spans="1:7" x14ac:dyDescent="0.25">
      <c r="A48" s="167"/>
      <c r="B48" s="168"/>
      <c r="C48" s="161"/>
      <c r="D48" s="113">
        <v>77720.375</v>
      </c>
      <c r="E48" s="163">
        <f ca="1">SUMIF(Invoices!$I$2:$I$1048576,A$47:$A48,Invoices!$G$2:$G$2000)</f>
        <v>0</v>
      </c>
      <c r="F48" s="163">
        <f t="shared" ref="F48:F53" ca="1" si="2">D48-E48</f>
        <v>77720.375</v>
      </c>
      <c r="G48" s="165"/>
    </row>
    <row r="49" spans="1:7" x14ac:dyDescent="0.25">
      <c r="A49" s="167"/>
      <c r="B49" s="168"/>
      <c r="C49" s="162"/>
      <c r="D49" s="113">
        <v>77720.375</v>
      </c>
      <c r="E49" s="164">
        <f ca="1">SUMIF(Invoices!$I$2:$I$1048576,A$47:$A49,Invoices!$G$2:$G$2000)</f>
        <v>0</v>
      </c>
      <c r="F49" s="164">
        <f t="shared" ca="1" si="2"/>
        <v>77720.375</v>
      </c>
      <c r="G49" s="166"/>
    </row>
    <row r="50" spans="1:7" x14ac:dyDescent="0.25">
      <c r="A50" s="167"/>
      <c r="B50" s="168"/>
      <c r="C50" s="162"/>
      <c r="D50" s="113">
        <v>77720.375</v>
      </c>
      <c r="E50" s="164">
        <f ca="1">SUMIF(Invoices!$I$2:$I$1048576,A$47:$A50,Invoices!$G$2:$G$2000)</f>
        <v>0</v>
      </c>
      <c r="F50" s="164">
        <f t="shared" ca="1" si="2"/>
        <v>77720.375</v>
      </c>
      <c r="G50" s="166"/>
    </row>
    <row r="51" spans="1:7" x14ac:dyDescent="0.25">
      <c r="A51" s="167"/>
      <c r="B51" s="168"/>
      <c r="C51" s="162"/>
      <c r="D51" s="113">
        <v>77720.375</v>
      </c>
      <c r="E51" s="164">
        <f ca="1">SUMIF(Invoices!$I$2:$I$1048576,A$47:$A51,Invoices!$G$2:$G$2000)</f>
        <v>0</v>
      </c>
      <c r="F51" s="164">
        <f t="shared" ca="1" si="2"/>
        <v>77720.375</v>
      </c>
      <c r="G51" s="166"/>
    </row>
    <row r="52" spans="1:7" x14ac:dyDescent="0.25">
      <c r="A52" s="167"/>
      <c r="B52" s="168"/>
      <c r="C52" s="162"/>
      <c r="D52" s="113">
        <v>77720.375</v>
      </c>
      <c r="E52" s="164">
        <f ca="1">SUMIF(Invoices!$I$2:$I$1048576,A$47:$A52,Invoices!$G$2:$G$2000)</f>
        <v>0</v>
      </c>
      <c r="F52" s="164">
        <f t="shared" ca="1" si="2"/>
        <v>77720.375</v>
      </c>
      <c r="G52" s="166"/>
    </row>
    <row r="53" spans="1:7" x14ac:dyDescent="0.25">
      <c r="A53" s="167"/>
      <c r="B53" s="168"/>
      <c r="C53" s="162"/>
      <c r="D53" s="113">
        <v>77720.375</v>
      </c>
      <c r="E53" s="164">
        <f ca="1">SUMIF(Invoices!$I$2:$I$1048576,A$47:$A53,Invoices!$G$2:$G$2000)</f>
        <v>0</v>
      </c>
      <c r="F53" s="164">
        <f t="shared" ca="1" si="2"/>
        <v>77720.375</v>
      </c>
      <c r="G53" s="166"/>
    </row>
  </sheetData>
  <sheetProtection selectLockedCells="1"/>
  <conditionalFormatting sqref="A54:F1077 D2:F7 C48:C53 E8:F53">
    <cfRule type="expression" dxfId="35" priority="8">
      <formula>#REF!=100%</formula>
    </cfRule>
  </conditionalFormatting>
  <conditionalFormatting sqref="A2:B53">
    <cfRule type="expression" dxfId="34" priority="3">
      <formula>$I2=100%</formula>
    </cfRule>
  </conditionalFormatting>
  <conditionalFormatting sqref="D8:D53">
    <cfRule type="expression" dxfId="33" priority="2">
      <formula>$I8=100%</formula>
    </cfRule>
  </conditionalFormatting>
  <conditionalFormatting sqref="C2:C47">
    <cfRule type="expression" dxfId="32" priority="1">
      <formula>$I2=100%</formula>
    </cfRule>
  </conditionalFormatting>
  <pageMargins left="0.75" right="0.75" top="1" bottom="1" header="0.5" footer="0.5"/>
  <pageSetup scale="58" orientation="landscape" horizontalDpi="200" verticalDpi="200" r:id="rId1"/>
  <headerFooter alignWithMargins="0">
    <oddFooter>&amp;L&amp;Z&amp;F &amp;A</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28"/>
  <sheetViews>
    <sheetView topLeftCell="C1" workbookViewId="0">
      <selection activeCell="D28" sqref="D28"/>
    </sheetView>
  </sheetViews>
  <sheetFormatPr defaultRowHeight="13.2" x14ac:dyDescent="0.25"/>
  <cols>
    <col min="1" max="1" width="10.5546875" style="91" customWidth="1"/>
    <col min="2" max="2" width="13.5546875" style="91" customWidth="1"/>
    <col min="3" max="3" width="16.77734375" style="126" bestFit="1" customWidth="1"/>
    <col min="4" max="4" width="54.33203125" customWidth="1"/>
    <col min="5" max="5" width="18.6640625" customWidth="1"/>
    <col min="6" max="6" width="15.21875" customWidth="1"/>
    <col min="7" max="8" width="17" customWidth="1"/>
    <col min="9" max="9" width="11.33203125" style="124" customWidth="1"/>
    <col min="10" max="10" width="16.6640625" customWidth="1"/>
  </cols>
  <sheetData>
    <row r="1" spans="1:10" s="125" customFormat="1" ht="30.6" customHeight="1" x14ac:dyDescent="0.25">
      <c r="A1" s="149" t="s">
        <v>96</v>
      </c>
      <c r="B1" s="149" t="s">
        <v>97</v>
      </c>
      <c r="C1" s="150" t="s">
        <v>98</v>
      </c>
      <c r="D1" s="150" t="s">
        <v>89</v>
      </c>
      <c r="E1" s="150" t="s">
        <v>105</v>
      </c>
      <c r="F1" s="150" t="s">
        <v>107</v>
      </c>
      <c r="G1" s="150" t="s">
        <v>106</v>
      </c>
      <c r="H1" s="150" t="s">
        <v>112</v>
      </c>
      <c r="I1" s="149" t="s">
        <v>1</v>
      </c>
      <c r="J1" s="150" t="s">
        <v>108</v>
      </c>
    </row>
    <row r="2" spans="1:10" x14ac:dyDescent="0.25">
      <c r="A2" s="136">
        <v>15356</v>
      </c>
      <c r="B2" s="131">
        <v>42282</v>
      </c>
      <c r="C2" s="132">
        <v>27287</v>
      </c>
      <c r="D2" s="133" t="s">
        <v>49</v>
      </c>
      <c r="E2" s="134">
        <v>1</v>
      </c>
      <c r="F2" s="135">
        <v>42297</v>
      </c>
      <c r="G2" s="132">
        <f>Invoices!$C2*Invoices!$E2</f>
        <v>27287</v>
      </c>
      <c r="H2" s="132">
        <f>ZanonInvoices[[#This Row],[Invoice Amount]]-ZanonInvoices[[#This Row],[Dollar Approved]]</f>
        <v>0</v>
      </c>
      <c r="I2" s="136">
        <v>1</v>
      </c>
      <c r="J2" s="133"/>
    </row>
    <row r="3" spans="1:10" x14ac:dyDescent="0.25">
      <c r="A3" s="142">
        <v>15387</v>
      </c>
      <c r="B3" s="137">
        <v>42320</v>
      </c>
      <c r="C3" s="138">
        <v>54573.99</v>
      </c>
      <c r="D3" s="139" t="s">
        <v>50</v>
      </c>
      <c r="E3" s="140">
        <v>1</v>
      </c>
      <c r="F3" s="141">
        <v>42396</v>
      </c>
      <c r="G3" s="138">
        <f>Invoices!$C3*Invoices!$E3</f>
        <v>54573.99</v>
      </c>
      <c r="H3" s="138">
        <f>ZanonInvoices[[#This Row],[Invoice Amount]]-ZanonInvoices[[#This Row],[Dollar Approved]]</f>
        <v>0</v>
      </c>
      <c r="I3" s="142">
        <v>2</v>
      </c>
      <c r="J3" s="139"/>
    </row>
    <row r="4" spans="1:10" x14ac:dyDescent="0.25">
      <c r="A4" s="136">
        <v>15411</v>
      </c>
      <c r="B4" s="131">
        <v>42047</v>
      </c>
      <c r="C4" s="132">
        <v>54573.99</v>
      </c>
      <c r="D4" s="133" t="s">
        <v>51</v>
      </c>
      <c r="E4" s="134">
        <v>1</v>
      </c>
      <c r="F4" s="135">
        <v>42396</v>
      </c>
      <c r="G4" s="132">
        <f>Invoices!$C4*Invoices!$E4</f>
        <v>54573.99</v>
      </c>
      <c r="H4" s="132">
        <f>ZanonInvoices[[#This Row],[Invoice Amount]]-ZanonInvoices[[#This Row],[Dollar Approved]]</f>
        <v>0</v>
      </c>
      <c r="I4" s="136">
        <v>3</v>
      </c>
      <c r="J4" s="133"/>
    </row>
    <row r="5" spans="1:10" x14ac:dyDescent="0.25">
      <c r="A5" s="142">
        <v>16006</v>
      </c>
      <c r="B5" s="137">
        <v>42395</v>
      </c>
      <c r="C5" s="138">
        <v>114938.04</v>
      </c>
      <c r="D5" s="139" t="s">
        <v>52</v>
      </c>
      <c r="E5" s="140">
        <v>1</v>
      </c>
      <c r="F5" s="141">
        <v>42571</v>
      </c>
      <c r="G5" s="138">
        <f>Invoices!$C5*Invoices!$E5</f>
        <v>114938.04</v>
      </c>
      <c r="H5" s="138">
        <f>ZanonInvoices[[#This Row],[Invoice Amount]]-ZanonInvoices[[#This Row],[Dollar Approved]]</f>
        <v>0</v>
      </c>
      <c r="I5" s="142">
        <v>4</v>
      </c>
      <c r="J5" s="139"/>
    </row>
    <row r="6" spans="1:10" x14ac:dyDescent="0.25">
      <c r="A6" s="136">
        <v>16112</v>
      </c>
      <c r="B6" s="131">
        <v>42521</v>
      </c>
      <c r="C6" s="132">
        <v>229876.08</v>
      </c>
      <c r="D6" s="133" t="s">
        <v>53</v>
      </c>
      <c r="E6" s="134">
        <v>1</v>
      </c>
      <c r="F6" s="135">
        <v>42524</v>
      </c>
      <c r="G6" s="132">
        <f>Invoices!$C6*Invoices!$E6</f>
        <v>229876.08</v>
      </c>
      <c r="H6" s="132">
        <f>ZanonInvoices[[#This Row],[Invoice Amount]]-ZanonInvoices[[#This Row],[Dollar Approved]]</f>
        <v>0</v>
      </c>
      <c r="I6" s="136">
        <v>5</v>
      </c>
      <c r="J6" s="133"/>
    </row>
    <row r="7" spans="1:10" x14ac:dyDescent="0.25">
      <c r="A7" s="142">
        <v>16153</v>
      </c>
      <c r="B7" s="137">
        <v>42565</v>
      </c>
      <c r="C7" s="138">
        <v>348187.28</v>
      </c>
      <c r="D7" s="139" t="s">
        <v>55</v>
      </c>
      <c r="E7" s="140">
        <v>1</v>
      </c>
      <c r="F7" s="141">
        <v>42570</v>
      </c>
      <c r="G7" s="138">
        <f>Invoices!$C7*Invoices!$E7</f>
        <v>348187.28</v>
      </c>
      <c r="H7" s="138">
        <f>ZanonInvoices[[#This Row],[Invoice Amount]]-ZanonInvoices[[#This Row],[Dollar Approved]]</f>
        <v>0</v>
      </c>
      <c r="I7" s="142">
        <v>7</v>
      </c>
      <c r="J7" s="139"/>
    </row>
    <row r="8" spans="1:10" x14ac:dyDescent="0.25">
      <c r="A8" s="136">
        <v>16154</v>
      </c>
      <c r="B8" s="131">
        <v>42565</v>
      </c>
      <c r="C8" s="132">
        <v>65586.91</v>
      </c>
      <c r="D8" s="133" t="s">
        <v>114</v>
      </c>
      <c r="E8" s="134">
        <v>1</v>
      </c>
      <c r="F8" s="135">
        <v>42570</v>
      </c>
      <c r="G8" s="132">
        <f>Invoices!$C8*Invoices!$E8</f>
        <v>65586.91</v>
      </c>
      <c r="H8" s="132">
        <f>ZanonInvoices[[#This Row],[Invoice Amount]]-ZanonInvoices[[#This Row],[Dollar Approved]]</f>
        <v>0</v>
      </c>
      <c r="I8" s="136">
        <v>23</v>
      </c>
      <c r="J8" s="133"/>
    </row>
    <row r="9" spans="1:10" x14ac:dyDescent="0.25">
      <c r="A9" s="142">
        <v>16186</v>
      </c>
      <c r="B9" s="137">
        <v>42629</v>
      </c>
      <c r="C9" s="138">
        <v>429016.47</v>
      </c>
      <c r="D9" s="139" t="s">
        <v>55</v>
      </c>
      <c r="E9" s="140">
        <v>1</v>
      </c>
      <c r="F9" s="141">
        <v>42630</v>
      </c>
      <c r="G9" s="138">
        <f>Invoices!$C9*Invoices!$E9</f>
        <v>429016.47</v>
      </c>
      <c r="H9" s="138">
        <f>ZanonInvoices[[#This Row],[Invoice Amount]]-ZanonInvoices[[#This Row],[Dollar Approved]]</f>
        <v>0</v>
      </c>
      <c r="I9" s="142">
        <v>7</v>
      </c>
      <c r="J9" s="139"/>
    </row>
    <row r="10" spans="1:10" x14ac:dyDescent="0.25">
      <c r="A10" s="136">
        <v>16187</v>
      </c>
      <c r="B10" s="131">
        <v>42629</v>
      </c>
      <c r="C10" s="132">
        <v>2176170.5</v>
      </c>
      <c r="D10" s="133" t="s">
        <v>56</v>
      </c>
      <c r="E10" s="134">
        <v>1</v>
      </c>
      <c r="F10" s="135">
        <v>42632</v>
      </c>
      <c r="G10" s="132">
        <f>Invoices!$C10*Invoices!$E10</f>
        <v>2176170.5</v>
      </c>
      <c r="H10" s="132">
        <f>ZanonInvoices[[#This Row],[Invoice Amount]]-ZanonInvoices[[#This Row],[Dollar Approved]]</f>
        <v>0</v>
      </c>
      <c r="I10" s="136">
        <v>8</v>
      </c>
      <c r="J10" s="133"/>
    </row>
    <row r="11" spans="1:10" x14ac:dyDescent="0.25">
      <c r="A11" s="142">
        <v>16191</v>
      </c>
      <c r="B11" s="137">
        <v>42636</v>
      </c>
      <c r="C11" s="138">
        <v>114938.04</v>
      </c>
      <c r="D11" s="139" t="s">
        <v>54</v>
      </c>
      <c r="E11" s="140">
        <v>1</v>
      </c>
      <c r="F11" s="141">
        <v>42664</v>
      </c>
      <c r="G11" s="138">
        <f>Invoices!$C11*Invoices!$E11</f>
        <v>114938.04</v>
      </c>
      <c r="H11" s="138">
        <f>ZanonInvoices[[#This Row],[Invoice Amount]]-ZanonInvoices[[#This Row],[Dollar Approved]]</f>
        <v>0</v>
      </c>
      <c r="I11" s="142">
        <v>6</v>
      </c>
      <c r="J11" s="139" t="s">
        <v>109</v>
      </c>
    </row>
    <row r="12" spans="1:10" x14ac:dyDescent="0.25">
      <c r="A12" s="136">
        <v>16191</v>
      </c>
      <c r="B12" s="131">
        <v>42636</v>
      </c>
      <c r="C12" s="132">
        <v>2036</v>
      </c>
      <c r="D12" s="133" t="s">
        <v>94</v>
      </c>
      <c r="E12" s="134">
        <v>1</v>
      </c>
      <c r="F12" s="135">
        <v>42664</v>
      </c>
      <c r="G12" s="132">
        <f>Invoices!$C12*Invoices!$E12</f>
        <v>2036</v>
      </c>
      <c r="H12" s="132">
        <f>ZanonInvoices[[#This Row],[Invoice Amount]]-ZanonInvoices[[#This Row],[Dollar Approved]]</f>
        <v>0</v>
      </c>
      <c r="I12" s="136">
        <v>25</v>
      </c>
      <c r="J12" s="133"/>
    </row>
    <row r="13" spans="1:10" x14ac:dyDescent="0.25">
      <c r="A13" s="142">
        <v>16208</v>
      </c>
      <c r="B13" s="137">
        <v>42655</v>
      </c>
      <c r="C13" s="143">
        <v>114938.04</v>
      </c>
      <c r="D13" s="139" t="s">
        <v>54</v>
      </c>
      <c r="E13" s="140">
        <v>1</v>
      </c>
      <c r="F13" s="141">
        <v>42753</v>
      </c>
      <c r="G13" s="138">
        <f>Invoices!$C13*Invoices!$E13</f>
        <v>114938.04</v>
      </c>
      <c r="H13" s="138">
        <f>ZanonInvoices[[#This Row],[Invoice Amount]]-ZanonInvoices[[#This Row],[Dollar Approved]]</f>
        <v>0</v>
      </c>
      <c r="I13" s="142">
        <v>6</v>
      </c>
      <c r="J13" s="139" t="s">
        <v>110</v>
      </c>
    </row>
    <row r="14" spans="1:10" x14ac:dyDescent="0.25">
      <c r="A14" s="136">
        <v>16219</v>
      </c>
      <c r="B14" s="131">
        <v>42668</v>
      </c>
      <c r="C14" s="144">
        <v>509</v>
      </c>
      <c r="D14" s="133" t="s">
        <v>94</v>
      </c>
      <c r="E14" s="134">
        <v>1</v>
      </c>
      <c r="F14" s="135">
        <v>42717</v>
      </c>
      <c r="G14" s="132">
        <f>Invoices!$C14*Invoices!$E14</f>
        <v>509</v>
      </c>
      <c r="H14" s="132">
        <f>ZanonInvoices[[#This Row],[Invoice Amount]]-ZanonInvoices[[#This Row],[Dollar Approved]]</f>
        <v>0</v>
      </c>
      <c r="I14" s="136">
        <v>25</v>
      </c>
      <c r="J14" s="133"/>
    </row>
    <row r="15" spans="1:10" x14ac:dyDescent="0.25">
      <c r="A15" s="142">
        <v>16219</v>
      </c>
      <c r="B15" s="137">
        <v>42669</v>
      </c>
      <c r="C15" s="143">
        <v>12500</v>
      </c>
      <c r="D15" s="139" t="s">
        <v>99</v>
      </c>
      <c r="E15" s="140">
        <v>1</v>
      </c>
      <c r="F15" s="141">
        <v>42717</v>
      </c>
      <c r="G15" s="138">
        <f>Invoices!$C15*Invoices!$E15</f>
        <v>12500</v>
      </c>
      <c r="H15" s="138">
        <f>ZanonInvoices[[#This Row],[Invoice Amount]]-ZanonInvoices[[#This Row],[Dollar Approved]]</f>
        <v>0</v>
      </c>
      <c r="I15" s="142">
        <v>29</v>
      </c>
      <c r="J15" s="139"/>
    </row>
    <row r="16" spans="1:10" x14ac:dyDescent="0.25">
      <c r="A16" s="136">
        <v>16219</v>
      </c>
      <c r="B16" s="131">
        <v>42669</v>
      </c>
      <c r="C16" s="144">
        <v>233161.13</v>
      </c>
      <c r="D16" s="133" t="s">
        <v>57</v>
      </c>
      <c r="E16" s="134">
        <v>1</v>
      </c>
      <c r="F16" s="135">
        <v>42753</v>
      </c>
      <c r="G16" s="132">
        <f>Invoices!$C16*Invoices!$E16</f>
        <v>233161.13</v>
      </c>
      <c r="H16" s="132">
        <f>ZanonInvoices[[#This Row],[Invoice Amount]]-ZanonInvoices[[#This Row],[Dollar Approved]]</f>
        <v>0</v>
      </c>
      <c r="I16" s="136">
        <v>9</v>
      </c>
      <c r="J16" s="133"/>
    </row>
    <row r="17" spans="1:10" x14ac:dyDescent="0.25">
      <c r="A17" s="142">
        <v>16220</v>
      </c>
      <c r="B17" s="137">
        <v>42669</v>
      </c>
      <c r="C17" s="143">
        <v>233161.13</v>
      </c>
      <c r="D17" s="139" t="s">
        <v>58</v>
      </c>
      <c r="E17" s="140">
        <v>0.9</v>
      </c>
      <c r="F17" s="141">
        <v>42753</v>
      </c>
      <c r="G17" s="138">
        <f>Invoices!$C17*Invoices!$E17</f>
        <v>209845.01700000002</v>
      </c>
      <c r="H17" s="138">
        <f>ZanonInvoices[[#This Row],[Invoice Amount]]-ZanonInvoices[[#This Row],[Dollar Approved]]</f>
        <v>23316.112999999983</v>
      </c>
      <c r="I17" s="142">
        <v>10</v>
      </c>
      <c r="J17" s="139"/>
    </row>
    <row r="18" spans="1:10" x14ac:dyDescent="0.25">
      <c r="A18" s="136">
        <v>16220</v>
      </c>
      <c r="B18" s="131">
        <v>42669</v>
      </c>
      <c r="C18" s="144">
        <v>12500</v>
      </c>
      <c r="D18" s="133" t="s">
        <v>99</v>
      </c>
      <c r="E18" s="134">
        <v>1</v>
      </c>
      <c r="F18" s="135">
        <v>42723</v>
      </c>
      <c r="G18" s="132">
        <f>Invoices!$C18*Invoices!$E18</f>
        <v>12500</v>
      </c>
      <c r="H18" s="132">
        <f>ZanonInvoices[[#This Row],[Invoice Amount]]-ZanonInvoices[[#This Row],[Dollar Approved]]</f>
        <v>0</v>
      </c>
      <c r="I18" s="136">
        <v>29</v>
      </c>
      <c r="J18" s="133"/>
    </row>
    <row r="19" spans="1:10" x14ac:dyDescent="0.25">
      <c r="A19" s="136">
        <v>16287</v>
      </c>
      <c r="B19" s="131">
        <v>42731</v>
      </c>
      <c r="C19" s="144">
        <v>59400</v>
      </c>
      <c r="D19" s="133" t="s">
        <v>95</v>
      </c>
      <c r="E19" s="134">
        <v>1</v>
      </c>
      <c r="F19" s="135">
        <v>42753</v>
      </c>
      <c r="G19" s="132">
        <f>Invoices!$C19*Invoices!$E19</f>
        <v>59400</v>
      </c>
      <c r="H19" s="132">
        <f>ZanonInvoices[[#This Row],[Invoice Amount]]-ZanonInvoices[[#This Row],[Dollar Approved]]</f>
        <v>0</v>
      </c>
      <c r="I19" s="136">
        <v>26</v>
      </c>
      <c r="J19" s="133"/>
    </row>
    <row r="20" spans="1:10" x14ac:dyDescent="0.25">
      <c r="A20" s="136">
        <v>16288</v>
      </c>
      <c r="B20" s="131">
        <v>42731</v>
      </c>
      <c r="C20" s="144">
        <v>50000</v>
      </c>
      <c r="D20" s="133" t="s">
        <v>93</v>
      </c>
      <c r="E20" s="134">
        <v>1</v>
      </c>
      <c r="F20" s="135">
        <v>42753</v>
      </c>
      <c r="G20" s="132">
        <f>Invoices!$C20*Invoices!$E20</f>
        <v>50000</v>
      </c>
      <c r="H20" s="132">
        <f>ZanonInvoices[[#This Row],[Invoice Amount]]-ZanonInvoices[[#This Row],[Dollar Approved]]</f>
        <v>0</v>
      </c>
      <c r="I20" s="136">
        <v>24</v>
      </c>
      <c r="J20" s="133"/>
    </row>
    <row r="21" spans="1:10" x14ac:dyDescent="0.25">
      <c r="A21" s="136">
        <v>16251</v>
      </c>
      <c r="B21" s="131">
        <v>42696</v>
      </c>
      <c r="C21" s="144">
        <v>233161.125</v>
      </c>
      <c r="D21" s="133" t="s">
        <v>59</v>
      </c>
      <c r="E21" s="134">
        <v>1</v>
      </c>
      <c r="F21" s="135">
        <v>42753</v>
      </c>
      <c r="G21" s="132">
        <f>Invoices!$C21*Invoices!$E21</f>
        <v>233161.125</v>
      </c>
      <c r="H21" s="132">
        <f>ZanonInvoices[[#This Row],[Invoice Amount]]-ZanonInvoices[[#This Row],[Dollar Approved]]</f>
        <v>0</v>
      </c>
      <c r="I21" s="136">
        <v>11</v>
      </c>
      <c r="J21" s="133"/>
    </row>
    <row r="22" spans="1:10" x14ac:dyDescent="0.25">
      <c r="A22" s="136">
        <v>16251</v>
      </c>
      <c r="B22" s="131">
        <v>42696</v>
      </c>
      <c r="C22" s="144">
        <v>116580.5625</v>
      </c>
      <c r="D22" s="133" t="s">
        <v>60</v>
      </c>
      <c r="E22" s="134">
        <v>1</v>
      </c>
      <c r="F22" s="135">
        <v>42753</v>
      </c>
      <c r="G22" s="132">
        <f>Invoices!$C22*Invoices!$E22</f>
        <v>116580.5625</v>
      </c>
      <c r="H22" s="132">
        <f>ZanonInvoices[[#This Row],[Invoice Amount]]-ZanonInvoices[[#This Row],[Dollar Approved]]</f>
        <v>0</v>
      </c>
      <c r="I22" s="136">
        <v>12</v>
      </c>
      <c r="J22" s="133"/>
    </row>
    <row r="23" spans="1:10" x14ac:dyDescent="0.25">
      <c r="A23" s="136">
        <v>16251</v>
      </c>
      <c r="B23" s="131">
        <v>42696</v>
      </c>
      <c r="C23" s="144">
        <v>21282.06</v>
      </c>
      <c r="D23" s="133" t="s">
        <v>113</v>
      </c>
      <c r="E23" s="134">
        <v>1</v>
      </c>
      <c r="F23" s="135">
        <v>42753</v>
      </c>
      <c r="G23" s="132">
        <f>Invoices!$C23*Invoices!$E23</f>
        <v>21282.06</v>
      </c>
      <c r="H23" s="132">
        <f>ZanonInvoices[[#This Row],[Invoice Amount]]-ZanonInvoices[[#This Row],[Dollar Approved]]</f>
        <v>0</v>
      </c>
      <c r="I23" s="136">
        <v>30</v>
      </c>
      <c r="J23" s="133"/>
    </row>
    <row r="24" spans="1:10" x14ac:dyDescent="0.25">
      <c r="A24" s="136">
        <v>16253</v>
      </c>
      <c r="B24" s="131">
        <v>42696</v>
      </c>
      <c r="C24" s="144">
        <v>14188.04</v>
      </c>
      <c r="D24" s="133" t="s">
        <v>113</v>
      </c>
      <c r="E24" s="134">
        <v>1</v>
      </c>
      <c r="F24" s="135">
        <v>42753</v>
      </c>
      <c r="G24" s="132">
        <f>Invoices!$C24*Invoices!$E24</f>
        <v>14188.04</v>
      </c>
      <c r="H24" s="132">
        <f>ZanonInvoices[[#This Row],[Invoice Amount]]-ZanonInvoices[[#This Row],[Dollar Approved]]</f>
        <v>0</v>
      </c>
      <c r="I24" s="136">
        <v>30</v>
      </c>
      <c r="J24" s="133"/>
    </row>
    <row r="25" spans="1:10" x14ac:dyDescent="0.25">
      <c r="A25" s="136">
        <v>16253</v>
      </c>
      <c r="B25" s="131">
        <v>42696</v>
      </c>
      <c r="C25" s="144">
        <v>233161.125</v>
      </c>
      <c r="D25" s="133" t="s">
        <v>61</v>
      </c>
      <c r="E25" s="134">
        <v>1</v>
      </c>
      <c r="F25" s="135">
        <v>42753</v>
      </c>
      <c r="G25" s="132">
        <f>Invoices!$C25*Invoices!$E25</f>
        <v>233161.125</v>
      </c>
      <c r="H25" s="132">
        <f>ZanonInvoices[[#This Row],[Invoice Amount]]-ZanonInvoices[[#This Row],[Dollar Approved]]</f>
        <v>0</v>
      </c>
      <c r="I25" s="136">
        <v>13</v>
      </c>
      <c r="J25" s="133"/>
    </row>
    <row r="26" spans="1:10" x14ac:dyDescent="0.25">
      <c r="A26" s="153">
        <v>17007</v>
      </c>
      <c r="B26" s="154">
        <v>42979</v>
      </c>
      <c r="C26" s="155">
        <v>14188.04</v>
      </c>
      <c r="D26" s="156" t="s">
        <v>113</v>
      </c>
      <c r="E26" s="157">
        <v>1</v>
      </c>
      <c r="F26" s="158">
        <v>42781</v>
      </c>
      <c r="G26" s="159">
        <f>Invoices!$C26*Invoices!$E26</f>
        <v>14188.04</v>
      </c>
      <c r="H26" s="159">
        <f>ZanonInvoices[[#This Row],[Invoice Amount]]-ZanonInvoices[[#This Row],[Dollar Approved]]</f>
        <v>0</v>
      </c>
      <c r="I26" s="153">
        <v>30</v>
      </c>
      <c r="J26" s="156"/>
    </row>
    <row r="27" spans="1:10" x14ac:dyDescent="0.25">
      <c r="A27" s="153">
        <v>17007</v>
      </c>
      <c r="B27" s="154">
        <v>42979</v>
      </c>
      <c r="C27" s="155">
        <f>248705.2-15544.07</f>
        <v>233161.13</v>
      </c>
      <c r="D27" s="156" t="s">
        <v>62</v>
      </c>
      <c r="E27" s="157">
        <v>1</v>
      </c>
      <c r="F27" s="158">
        <v>42784</v>
      </c>
      <c r="G27" s="159">
        <f>Invoices!$C27*Invoices!$E27</f>
        <v>233161.13</v>
      </c>
      <c r="H27" s="159">
        <f>ZanonInvoices[[#This Row],[Invoice Amount]]-ZanonInvoices[[#This Row],[Dollar Approved]]</f>
        <v>0</v>
      </c>
      <c r="I27" s="153">
        <v>14</v>
      </c>
      <c r="J27" s="156"/>
    </row>
    <row r="28" spans="1:10" x14ac:dyDescent="0.25">
      <c r="A28" s="169">
        <v>17027</v>
      </c>
      <c r="B28" s="170">
        <v>42774</v>
      </c>
      <c r="C28" s="171">
        <v>1914</v>
      </c>
      <c r="D28" s="172"/>
      <c r="E28" s="173"/>
      <c r="F28" s="174"/>
      <c r="G28" s="175">
        <f>Invoices!$C28*Invoices!$E28</f>
        <v>0</v>
      </c>
      <c r="H28" s="175">
        <f>ZanonInvoices[[#This Row],[Invoice Amount]]-ZanonInvoices[[#This Row],[Dollar Approved]]</f>
        <v>1914</v>
      </c>
      <c r="I28" s="169"/>
      <c r="J28" s="172" t="s">
        <v>116</v>
      </c>
    </row>
  </sheetData>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error="Must choose from Drop Down Menu">
          <x14:formula1>
            <xm:f>' Accting USE Data Entry Form'!$B$11:$B$61</xm:f>
          </x14:formula1>
          <xm:sqref>D2:D1048576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3:D63"/>
  <sheetViews>
    <sheetView topLeftCell="A31" workbookViewId="0">
      <selection activeCell="I23" sqref="I23"/>
    </sheetView>
  </sheetViews>
  <sheetFormatPr defaultRowHeight="13.2" x14ac:dyDescent="0.25"/>
  <cols>
    <col min="2" max="2" width="12.6640625" customWidth="1"/>
    <col min="4" max="4" width="10.109375" bestFit="1" customWidth="1"/>
  </cols>
  <sheetData>
    <row r="3" spans="2:4" x14ac:dyDescent="0.25">
      <c r="B3" s="78" t="s">
        <v>92</v>
      </c>
      <c r="D3" t="s">
        <v>3</v>
      </c>
    </row>
    <row r="4" spans="2:4" x14ac:dyDescent="0.25">
      <c r="B4" s="79">
        <v>1</v>
      </c>
      <c r="D4" s="80">
        <v>42400</v>
      </c>
    </row>
    <row r="5" spans="2:4" x14ac:dyDescent="0.25">
      <c r="B5" s="79">
        <v>0.95</v>
      </c>
      <c r="D5" s="80">
        <v>42429</v>
      </c>
    </row>
    <row r="6" spans="2:4" x14ac:dyDescent="0.25">
      <c r="B6" s="79">
        <v>0.89999999999999991</v>
      </c>
      <c r="D6" s="80">
        <v>42460</v>
      </c>
    </row>
    <row r="7" spans="2:4" x14ac:dyDescent="0.25">
      <c r="B7" s="79">
        <v>0.84999999999999987</v>
      </c>
      <c r="D7" s="80">
        <v>42490</v>
      </c>
    </row>
    <row r="8" spans="2:4" x14ac:dyDescent="0.25">
      <c r="B8" s="79">
        <v>0.79999999999999982</v>
      </c>
      <c r="D8" s="80">
        <v>42521</v>
      </c>
    </row>
    <row r="9" spans="2:4" x14ac:dyDescent="0.25">
      <c r="B9" s="79">
        <v>0.74999999999999978</v>
      </c>
      <c r="D9" s="80">
        <v>42551</v>
      </c>
    </row>
    <row r="10" spans="2:4" x14ac:dyDescent="0.25">
      <c r="B10" s="79">
        <v>0.69999999999999973</v>
      </c>
      <c r="D10" s="80">
        <v>42582</v>
      </c>
    </row>
    <row r="11" spans="2:4" x14ac:dyDescent="0.25">
      <c r="B11" s="79">
        <v>0.64999999999999969</v>
      </c>
      <c r="D11" s="80">
        <v>42613</v>
      </c>
    </row>
    <row r="12" spans="2:4" x14ac:dyDescent="0.25">
      <c r="B12" s="79">
        <v>0.59999999999999964</v>
      </c>
      <c r="D12" s="80">
        <v>42643</v>
      </c>
    </row>
    <row r="13" spans="2:4" x14ac:dyDescent="0.25">
      <c r="B13" s="79">
        <v>0.5499999999999996</v>
      </c>
      <c r="D13" s="80">
        <v>42674</v>
      </c>
    </row>
    <row r="14" spans="2:4" x14ac:dyDescent="0.25">
      <c r="B14" s="79">
        <v>0.49999999999999961</v>
      </c>
      <c r="D14" s="80">
        <v>42704</v>
      </c>
    </row>
    <row r="15" spans="2:4" x14ac:dyDescent="0.25">
      <c r="B15" s="79">
        <v>0.44999999999999962</v>
      </c>
      <c r="D15" s="80">
        <v>42735</v>
      </c>
    </row>
    <row r="16" spans="2:4" x14ac:dyDescent="0.25">
      <c r="B16" s="79">
        <v>0.39999999999999963</v>
      </c>
      <c r="D16" s="80">
        <v>42766</v>
      </c>
    </row>
    <row r="17" spans="2:4" x14ac:dyDescent="0.25">
      <c r="B17" s="79">
        <v>0.34999999999999964</v>
      </c>
      <c r="D17" s="80">
        <v>42794</v>
      </c>
    </row>
    <row r="18" spans="2:4" x14ac:dyDescent="0.25">
      <c r="B18" s="79">
        <v>0.29999999999999966</v>
      </c>
      <c r="D18" s="80">
        <v>42825</v>
      </c>
    </row>
    <row r="19" spans="2:4" x14ac:dyDescent="0.25">
      <c r="B19" s="79">
        <v>0.24999999999999967</v>
      </c>
      <c r="D19" s="80">
        <v>42855</v>
      </c>
    </row>
    <row r="20" spans="2:4" x14ac:dyDescent="0.25">
      <c r="B20" s="79">
        <v>0.19999999999999968</v>
      </c>
      <c r="D20" s="80">
        <v>42886</v>
      </c>
    </row>
    <row r="21" spans="2:4" x14ac:dyDescent="0.25">
      <c r="B21" s="79">
        <v>0.14999999999999969</v>
      </c>
      <c r="D21" s="80">
        <v>42916</v>
      </c>
    </row>
    <row r="22" spans="2:4" x14ac:dyDescent="0.25">
      <c r="B22" s="79">
        <v>9.9999999999999686E-2</v>
      </c>
      <c r="D22" s="80">
        <v>42947</v>
      </c>
    </row>
    <row r="23" spans="2:4" x14ac:dyDescent="0.25">
      <c r="B23" s="79">
        <v>4.9999999999999684E-2</v>
      </c>
      <c r="D23" s="80">
        <v>42978</v>
      </c>
    </row>
    <row r="24" spans="2:4" x14ac:dyDescent="0.25">
      <c r="B24" s="79">
        <v>-3.1918911957973251E-16</v>
      </c>
      <c r="D24" s="80">
        <v>43008</v>
      </c>
    </row>
    <row r="25" spans="2:4" x14ac:dyDescent="0.25">
      <c r="D25" s="80">
        <v>43039</v>
      </c>
    </row>
    <row r="26" spans="2:4" x14ac:dyDescent="0.25">
      <c r="D26" s="80">
        <v>43069</v>
      </c>
    </row>
    <row r="27" spans="2:4" x14ac:dyDescent="0.25">
      <c r="D27" s="80">
        <v>43100</v>
      </c>
    </row>
    <row r="28" spans="2:4" x14ac:dyDescent="0.25">
      <c r="D28" s="80">
        <v>43131</v>
      </c>
    </row>
    <row r="29" spans="2:4" x14ac:dyDescent="0.25">
      <c r="D29" s="80">
        <v>43159</v>
      </c>
    </row>
    <row r="30" spans="2:4" x14ac:dyDescent="0.25">
      <c r="D30" s="80">
        <v>43190</v>
      </c>
    </row>
    <row r="31" spans="2:4" x14ac:dyDescent="0.25">
      <c r="D31" s="80">
        <v>43220</v>
      </c>
    </row>
    <row r="32" spans="2:4" x14ac:dyDescent="0.25">
      <c r="D32" s="80">
        <v>43251</v>
      </c>
    </row>
    <row r="33" spans="4:4" x14ac:dyDescent="0.25">
      <c r="D33" s="80">
        <v>43281</v>
      </c>
    </row>
    <row r="34" spans="4:4" x14ac:dyDescent="0.25">
      <c r="D34" s="80">
        <v>43312</v>
      </c>
    </row>
    <row r="35" spans="4:4" x14ac:dyDescent="0.25">
      <c r="D35" s="80">
        <v>43343</v>
      </c>
    </row>
    <row r="36" spans="4:4" x14ac:dyDescent="0.25">
      <c r="D36" s="80">
        <v>43373</v>
      </c>
    </row>
    <row r="37" spans="4:4" x14ac:dyDescent="0.25">
      <c r="D37" s="80">
        <v>43404</v>
      </c>
    </row>
    <row r="38" spans="4:4" x14ac:dyDescent="0.25">
      <c r="D38" s="80">
        <v>43434</v>
      </c>
    </row>
    <row r="39" spans="4:4" x14ac:dyDescent="0.25">
      <c r="D39" s="80">
        <v>43465</v>
      </c>
    </row>
    <row r="40" spans="4:4" x14ac:dyDescent="0.25">
      <c r="D40" s="80">
        <v>43496</v>
      </c>
    </row>
    <row r="41" spans="4:4" x14ac:dyDescent="0.25">
      <c r="D41" s="80">
        <v>43524</v>
      </c>
    </row>
    <row r="42" spans="4:4" x14ac:dyDescent="0.25">
      <c r="D42" s="80">
        <v>43555</v>
      </c>
    </row>
    <row r="43" spans="4:4" x14ac:dyDescent="0.25">
      <c r="D43" s="80">
        <v>43585</v>
      </c>
    </row>
    <row r="44" spans="4:4" x14ac:dyDescent="0.25">
      <c r="D44" s="80">
        <v>43616</v>
      </c>
    </row>
    <row r="45" spans="4:4" x14ac:dyDescent="0.25">
      <c r="D45" s="80">
        <v>43646</v>
      </c>
    </row>
    <row r="46" spans="4:4" x14ac:dyDescent="0.25">
      <c r="D46" s="80">
        <v>43677</v>
      </c>
    </row>
    <row r="47" spans="4:4" x14ac:dyDescent="0.25">
      <c r="D47" s="80">
        <v>43708</v>
      </c>
    </row>
    <row r="48" spans="4:4" x14ac:dyDescent="0.25">
      <c r="D48" s="80">
        <v>43738</v>
      </c>
    </row>
    <row r="49" spans="4:4" x14ac:dyDescent="0.25">
      <c r="D49" s="80">
        <v>43769</v>
      </c>
    </row>
    <row r="50" spans="4:4" x14ac:dyDescent="0.25">
      <c r="D50" s="80">
        <v>43799</v>
      </c>
    </row>
    <row r="51" spans="4:4" x14ac:dyDescent="0.25">
      <c r="D51" s="80">
        <v>43830</v>
      </c>
    </row>
    <row r="52" spans="4:4" x14ac:dyDescent="0.25">
      <c r="D52" s="80">
        <v>43861</v>
      </c>
    </row>
    <row r="53" spans="4:4" x14ac:dyDescent="0.25">
      <c r="D53" s="80">
        <v>43890</v>
      </c>
    </row>
    <row r="54" spans="4:4" x14ac:dyDescent="0.25">
      <c r="D54" s="80">
        <v>43921</v>
      </c>
    </row>
    <row r="55" spans="4:4" x14ac:dyDescent="0.25">
      <c r="D55" s="80">
        <v>43951</v>
      </c>
    </row>
    <row r="56" spans="4:4" x14ac:dyDescent="0.25">
      <c r="D56" s="80">
        <v>43982</v>
      </c>
    </row>
    <row r="57" spans="4:4" x14ac:dyDescent="0.25">
      <c r="D57" s="80">
        <v>44012</v>
      </c>
    </row>
    <row r="58" spans="4:4" x14ac:dyDescent="0.25">
      <c r="D58" s="80">
        <v>44043</v>
      </c>
    </row>
    <row r="59" spans="4:4" x14ac:dyDescent="0.25">
      <c r="D59" s="80">
        <v>44074</v>
      </c>
    </row>
    <row r="60" spans="4:4" x14ac:dyDescent="0.25">
      <c r="D60" s="80">
        <v>44104</v>
      </c>
    </row>
    <row r="61" spans="4:4" x14ac:dyDescent="0.25">
      <c r="D61" s="80">
        <v>44135</v>
      </c>
    </row>
    <row r="62" spans="4:4" x14ac:dyDescent="0.25">
      <c r="D62" s="80">
        <v>44165</v>
      </c>
    </row>
    <row r="63" spans="4:4" x14ac:dyDescent="0.25">
      <c r="D63" s="80">
        <v>44196</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 P O L i n e T a b l e < / 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 P O L i n e T a b l e < / 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 C o l u m n s \ P O   L i n e   # < / K e y > < / D i a g r a m O b j e c t K e y > < D i a g r a m O b j e c t K e y > < K e y > C o l u m n s \ D e s c r i p t i o n < / K e y > < / D i a g r a m O b j e c t K e y > < D i a g r a m O b j e c t K e y > < K e y > C o l u m n s \ E s t   D a t e < / K e y > < / D i a g r a m O b j e c t K e y > < D i a g r a m O b j e c t K e y > < K e y > C o l u m n s \ P O   L i n e   T o t a l < / K e y > < / D i a g r a m O b j e c t K e y > < D i a g r a m O b j e c t K e y > < K e y > C o l u m n s \ P a y m e n t s < / K e y > < / D i a g r a m O b j e c t K e y > < D i a g r a m O b j e c t K e y > < K e y > C o l u m n s \ B a l a n c e < / K e y > < / D i a g r a m O b j e c t K e y > < D i a g r a m O b j e c t K e y > < K e y > C o l u m n s \ N O T E S < / 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 C o l u m n s \ P O   L i n e   # < / K e y > < / a : K e y > < a : V a l u e   i : t y p e = " M e a s u r e G r i d N o d e V i e w S t a t e " > < L a y e d O u t > t r u e < / L a y e d O u t > < / a : V a l u e > < / a : K e y V a l u e O f D i a g r a m O b j e c t K e y a n y T y p e z b w N T n L X > < a : K e y V a l u e O f D i a g r a m O b j e c t K e y a n y T y p e z b w N T n L X > < a : K e y > < K e y > C o l u m n s \ D e s c r i p t i o n < / K e y > < / a : K e y > < a : V a l u e   i : t y p e = " M e a s u r e G r i d N o d e V i e w S t a t e " > < C o l u m n > 1 < / C o l u m n > < L a y e d O u t > t r u e < / L a y e d O u t > < / a : V a l u e > < / a : K e y V a l u e O f D i a g r a m O b j e c t K e y a n y T y p e z b w N T n L X > < a : K e y V a l u e O f D i a g r a m O b j e c t K e y a n y T y p e z b w N T n L X > < a : K e y > < K e y > C o l u m n s \ E s t   D a t e < / K e y > < / a : K e y > < a : V a l u e   i : t y p e = " M e a s u r e G r i d N o d e V i e w S t a t e " > < C o l u m n > 2 < / C o l u m n > < L a y e d O u t > t r u e < / L a y e d O u t > < / a : V a l u e > < / a : K e y V a l u e O f D i a g r a m O b j e c t K e y a n y T y p e z b w N T n L X > < a : K e y V a l u e O f D i a g r a m O b j e c t K e y a n y T y p e z b w N T n L X > < a : K e y > < K e y > C o l u m n s \ P O   L i n e   T o t a l < / K e y > < / a : K e y > < a : V a l u e   i : t y p e = " M e a s u r e G r i d N o d e V i e w S t a t e " > < C o l u m n > 3 < / C o l u m n > < L a y e d O u t > t r u e < / L a y e d O u t > < / a : V a l u e > < / a : K e y V a l u e O f D i a g r a m O b j e c t K e y a n y T y p e z b w N T n L X > < a : K e y V a l u e O f D i a g r a m O b j e c t K e y a n y T y p e z b w N T n L X > < a : K e y > < K e y > C o l u m n s \ P a y m e n t s < / K e y > < / a : K e y > < a : V a l u e   i : t y p e = " M e a s u r e G r i d N o d e V i e w S t a t e " > < C o l u m n > 4 < / C o l u m n > < L a y e d O u t > t r u e < / L a y e d O u t > < / a : V a l u e > < / a : K e y V a l u e O f D i a g r a m O b j e c t K e y a n y T y p e z b w N T n L X > < a : K e y V a l u e O f D i a g r a m O b j e c t K e y a n y T y p e z b w N T n L X > < a : K e y > < K e y > C o l u m n s \ B a l a n c e < / K e y > < / a : K e y > < a : V a l u e   i : t y p e = " M e a s u r e G r i d N o d e V i e w S t a t e " > < C o l u m n > 5 < / C o l u m n > < L a y e d O u t > t r u e < / L a y e d O u t > < / a : V a l u e > < / a : K e y V a l u e O f D i a g r a m O b j e c t K e y a n y T y p e z b w N T n L X > < a : K e y V a l u e O f D i a g r a m O b j e c t K e y a n y T y p e z b w N T n L X > < a : K e y > < K e y > C o l u m n s \ N O T E S < / K e y > < / a : K e y > < a : V a l u e   i : t y p e = " M e a s u r e G r i d N o d e V i e w S t a t e " > < C o l u m n > 6 < / C o l u m n > < L a y e d O u t > t r u e < / L a y e d O u t > < / a : V a l u e > < / a : K e y V a l u e O f D i a g r a m O b j e c t K e y a n y T y p e z b w N T n L X > < / V i e w S t a t e s > < / D i a g r a m M a n a g e r . S e r i a l i z a b l e D i a g r a m > < D i a g r a m M a n a g e r . S e r i a l i z a b l e D i a g r a m > < A d a p t e r   i : t y p e = " M e a s u r e D i a g r a m S a n d b o x A d a p t e r " > < T a b l e N a m e > I n v o i c e T a b l e < / 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 I n v o i c e T a b l e < / 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 I n v o i c e   # < / K e y > < / D i a g r a m O b j e c t K e y > < D i a g r a m O b j e c t K e y > < K e y > M e a s u r e s \ S u m   o f   I n v o i c e   # \ T a g I n f o \ F o r m u l a < / K e y > < / D i a g r a m O b j e c t K e y > < D i a g r a m O b j e c t K e y > < K e y > M e a s u r e s \ S u m   o f   I n v o i c e   # \ T a g I n f o \ V a l u e < / K e y > < / D i a g r a m O b j e c t K e y > < D i a g r a m O b j e c t K e y > < K e y > M e a s u r e s \ S u m   o f   I n v o i c e   A m o u n t < / K e y > < / D i a g r a m O b j e c t K e y > < D i a g r a m O b j e c t K e y > < K e y > M e a s u r e s \ S u m   o f   I n v o i c e   A m o u n t \ T a g I n f o \ F o r m u l a < / K e y > < / D i a g r a m O b j e c t K e y > < D i a g r a m O b j e c t K e y > < K e y > M e a s u r e s \ S u m   o f   I n v o i c e   A m o u n t \ T a g I n f o \ V a l u e < / K e y > < / D i a g r a m O b j e c t K e y > < D i a g r a m O b j e c t K e y > < K e y > M e a s u r e s \ S u m   o f   A m o u n t   A p p r o v e d < / K e y > < / D i a g r a m O b j e c t K e y > < D i a g r a m O b j e c t K e y > < K e y > M e a s u r e s \ S u m   o f   A m o u n t   A p p r o v e d \ T a g I n f o \ F o r m u l a < / K e y > < / D i a g r a m O b j e c t K e y > < D i a g r a m O b j e c t K e y > < K e y > M e a s u r e s \ S u m   o f   A m o u n t   A p p r o v e d \ T a g I n f o \ V a l u e < / K e y > < / D i a g r a m O b j e c t K e y > < D i a g r a m O b j e c t K e y > < K e y > M e a s u r e s \ S u m   o f   D o l l a r   A p p r o v e d < / K e y > < / D i a g r a m O b j e c t K e y > < D i a g r a m O b j e c t K e y > < K e y > M e a s u r e s \ S u m   o f   D o l l a r   A p p r o v e d \ T a g I n f o \ F o r m u l a < / K e y > < / D i a g r a m O b j e c t K e y > < D i a g r a m O b j e c t K e y > < K e y > M e a s u r e s \ S u m   o f   D o l l a r   A p p r o v e d \ T a g I n f o \ V a l u e < / K e y > < / D i a g r a m O b j e c t K e y > < D i a g r a m O b j e c t K e y > < K e y > C o l u m n s \ I n v o i c e   # < / K e y > < / D i a g r a m O b j e c t K e y > < D i a g r a m O b j e c t K e y > < K e y > C o l u m n s \ I n v o i c e   D a t e < / K e y > < / D i a g r a m O b j e c t K e y > < D i a g r a m O b j e c t K e y > < K e y > C o l u m n s \ I n v o i c e   A m o u n t < / K e y > < / D i a g r a m O b j e c t K e y > < D i a g r a m O b j e c t K e y > < K e y > C o l u m n s \ D e s c r i p t i o n < / K e y > < / D i a g r a m O b j e c t K e y > < D i a g r a m O b j e c t K e y > < K e y > C o l u m n s \ A m o u n t   A p p r o v e d < / K e y > < / D i a g r a m O b j e c t K e y > < D i a g r a m O b j e c t K e y > < K e y > C o l u m n s \ A p p r o v a l   D a t e < / K e y > < / D i a g r a m O b j e c t K e y > < D i a g r a m O b j e c t K e y > < K e y > C o l u m n s \ D o l l a r   A p p r o v e d < / K e y > < / D i a g r a m O b j e c t K e y > < D i a g r a m O b j e c t K e y > < K e y > C o l u m n s \ P O   L i n e   # < / K e y > < / D i a g r a m O b j e c t K e y > < D i a g r a m O b j e c t K e y > < K e y > C o l u m n s \ N o t e s < / K e y > < / D i a g r a m O b j e c t K e y > < D i a g r a m O b j e c t K e y > < K e y > L i n k s \ & l t ; C o l u m n s \ S u m   o f   I n v o i c e   # & g t ; - & l t ; M e a s u r e s \ I n v o i c e   # & g t ; < / K e y > < / D i a g r a m O b j e c t K e y > < D i a g r a m O b j e c t K e y > < K e y > L i n k s \ & l t ; C o l u m n s \ S u m   o f   I n v o i c e   # & g t ; - & l t ; M e a s u r e s \ I n v o i c e   # & g t ; \ C O L U M N < / K e y > < / D i a g r a m O b j e c t K e y > < D i a g r a m O b j e c t K e y > < K e y > L i n k s \ & l t ; C o l u m n s \ S u m   o f   I n v o i c e   # & g t ; - & l t ; M e a s u r e s \ I n v o i c e   # & g t ; \ M E A S U R E < / K e y > < / D i a g r a m O b j e c t K e y > < D i a g r a m O b j e c t K e y > < K e y > L i n k s \ & l t ; C o l u m n s \ S u m   o f   I n v o i c e   A m o u n t & g t ; - & l t ; M e a s u r e s \ I n v o i c e   A m o u n t & g t ; < / K e y > < / D i a g r a m O b j e c t K e y > < D i a g r a m O b j e c t K e y > < K e y > L i n k s \ & l t ; C o l u m n s \ S u m   o f   I n v o i c e   A m o u n t & g t ; - & l t ; M e a s u r e s \ I n v o i c e   A m o u n t & g t ; \ C O L U M N < / K e y > < / D i a g r a m O b j e c t K e y > < D i a g r a m O b j e c t K e y > < K e y > L i n k s \ & l t ; C o l u m n s \ S u m   o f   I n v o i c e   A m o u n t & g t ; - & l t ; M e a s u r e s \ I n v o i c e   A m o u n t & g t ; \ M E A S U R E < / K e y > < / D i a g r a m O b j e c t K e y > < D i a g r a m O b j e c t K e y > < K e y > L i n k s \ & l t ; C o l u m n s \ S u m   o f   A m o u n t   A p p r o v e d & g t ; - & l t ; M e a s u r e s \ A m o u n t   A p p r o v e d & g t ; < / K e y > < / D i a g r a m O b j e c t K e y > < D i a g r a m O b j e c t K e y > < K e y > L i n k s \ & l t ; C o l u m n s \ S u m   o f   A m o u n t   A p p r o v e d & g t ; - & l t ; M e a s u r e s \ A m o u n t   A p p r o v e d & g t ; \ C O L U M N < / K e y > < / D i a g r a m O b j e c t K e y > < D i a g r a m O b j e c t K e y > < K e y > L i n k s \ & l t ; C o l u m n s \ S u m   o f   A m o u n t   A p p r o v e d & g t ; - & l t ; M e a s u r e s \ A m o u n t   A p p r o v e d & g t ; \ M E A S U R E < / K e y > < / D i a g r a m O b j e c t K e y > < D i a g r a m O b j e c t K e y > < K e y > L i n k s \ & l t ; C o l u m n s \ S u m   o f   D o l l a r   A p p r o v e d & g t ; - & l t ; M e a s u r e s \ D o l l a r   A p p r o v e d & g t ; < / K e y > < / D i a g r a m O b j e c t K e y > < D i a g r a m O b j e c t K e y > < K e y > L i n k s \ & l t ; C o l u m n s \ S u m   o f   D o l l a r   A p p r o v e d & g t ; - & l t ; M e a s u r e s \ D o l l a r   A p p r o v e d & g t ; \ C O L U M N < / K e y > < / D i a g r a m O b j e c t K e y > < D i a g r a m O b j e c t K e y > < K e y > L i n k s \ & l t ; C o l u m n s \ S u m   o f   D o l l a r   A p p r o v e d & g t ; - & l t ; M e a s u r e s \ D o l l a r   A p p r o v e d & g t ; \ M E A S U R E 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 I n v o i c e   # < / K e y > < / a : K e y > < a : V a l u e   i : t y p e = " M e a s u r e G r i d N o d e V i e w S t a t e " > < L a y e d O u t > t r u e < / L a y e d O u t > < W a s U I I n v i s i b l e > t r u e < / W a s U I I n v i s i b l e > < / a : V a l u e > < / a : K e y V a l u e O f D i a g r a m O b j e c t K e y a n y T y p e z b w N T n L X > < a : K e y V a l u e O f D i a g r a m O b j e c t K e y a n y T y p e z b w N T n L X > < a : K e y > < K e y > M e a s u r e s \ S u m   o f   I n v o i c e   # \ T a g I n f o \ F o r m u l a < / K e y > < / a : K e y > < a : V a l u e   i : t y p e = " M e a s u r e G r i d V i e w S t a t e I D i a g r a m T a g A d d i t i o n a l I n f o " / > < / a : K e y V a l u e O f D i a g r a m O b j e c t K e y a n y T y p e z b w N T n L X > < a : K e y V a l u e O f D i a g r a m O b j e c t K e y a n y T y p e z b w N T n L X > < a : K e y > < K e y > M e a s u r e s \ S u m   o f   I n v o i c e   # \ T a g I n f o \ V a l u e < / K e y > < / a : K e y > < a : V a l u e   i : t y p e = " M e a s u r e G r i d V i e w S t a t e I D i a g r a m T a g A d d i t i o n a l I n f o " / > < / a : K e y V a l u e O f D i a g r a m O b j e c t K e y a n y T y p e z b w N T n L X > < a : K e y V a l u e O f D i a g r a m O b j e c t K e y a n y T y p e z b w N T n L X > < a : K e y > < K e y > M e a s u r e s \ S u m   o f   I n v o i c e   A m o u n t < / K e y > < / a : K e y > < a : V a l u e   i : t y p e = " M e a s u r e G r i d N o d e V i e w S t a t e " > < C o l u m n > 2 < / C o l u m n > < L a y e d O u t > t r u e < / L a y e d O u t > < W a s U I I n v i s i b l e > t r u e < / W a s U I I n v i s i b l e > < / a : V a l u e > < / a : K e y V a l u e O f D i a g r a m O b j e c t K e y a n y T y p e z b w N T n L X > < a : K e y V a l u e O f D i a g r a m O b j e c t K e y a n y T y p e z b w N T n L X > < a : K e y > < K e y > M e a s u r e s \ S u m   o f   I n v o i c e   A m o u n t \ T a g I n f o \ F o r m u l a < / K e y > < / a : K e y > < a : V a l u e   i : t y p e = " M e a s u r e G r i d V i e w S t a t e I D i a g r a m T a g A d d i t i o n a l I n f o " / > < / a : K e y V a l u e O f D i a g r a m O b j e c t K e y a n y T y p e z b w N T n L X > < a : K e y V a l u e O f D i a g r a m O b j e c t K e y a n y T y p e z b w N T n L X > < a : K e y > < K e y > M e a s u r e s \ S u m   o f   I n v o i c e   A m o u n t \ T a g I n f o \ V a l u e < / K e y > < / a : K e y > < a : V a l u e   i : t y p e = " M e a s u r e G r i d V i e w S t a t e I D i a g r a m T a g A d d i t i o n a l I n f o " / > < / a : K e y V a l u e O f D i a g r a m O b j e c t K e y a n y T y p e z b w N T n L X > < a : K e y V a l u e O f D i a g r a m O b j e c t K e y a n y T y p e z b w N T n L X > < a : K e y > < K e y > M e a s u r e s \ S u m   o f   A m o u n t   A p p r o v e d < / K e y > < / a : K e y > < a : V a l u e   i : t y p e = " M e a s u r e G r i d N o d e V i e w S t a t e " > < C o l u m n > 4 < / C o l u m n > < L a y e d O u t > t r u e < / L a y e d O u t > < W a s U I I n v i s i b l e > t r u e < / W a s U I I n v i s i b l e > < / a : V a l u e > < / a : K e y V a l u e O f D i a g r a m O b j e c t K e y a n y T y p e z b w N T n L X > < a : K e y V a l u e O f D i a g r a m O b j e c t K e y a n y T y p e z b w N T n L X > < a : K e y > < K e y > M e a s u r e s \ S u m   o f   A m o u n t   A p p r o v e d \ T a g I n f o \ F o r m u l a < / K e y > < / a : K e y > < a : V a l u e   i : t y p e = " M e a s u r e G r i d V i e w S t a t e I D i a g r a m T a g A d d i t i o n a l I n f o " / > < / a : K e y V a l u e O f D i a g r a m O b j e c t K e y a n y T y p e z b w N T n L X > < a : K e y V a l u e O f D i a g r a m O b j e c t K e y a n y T y p e z b w N T n L X > < a : K e y > < K e y > M e a s u r e s \ S u m   o f   A m o u n t   A p p r o v e d \ T a g I n f o \ V a l u e < / K e y > < / a : K e y > < a : V a l u e   i : t y p e = " M e a s u r e G r i d V i e w S t a t e I D i a g r a m T a g A d d i t i o n a l I n f o " / > < / a : K e y V a l u e O f D i a g r a m O b j e c t K e y a n y T y p e z b w N T n L X > < a : K e y V a l u e O f D i a g r a m O b j e c t K e y a n y T y p e z b w N T n L X > < a : K e y > < K e y > M e a s u r e s \ S u m   o f   D o l l a r   A p p r o v e d < / K e y > < / a : K e y > < a : V a l u e   i : t y p e = " M e a s u r e G r i d N o d e V i e w S t a t e " > < C o l u m n > 6 < / C o l u m n > < L a y e d O u t > t r u e < / L a y e d O u t > < W a s U I I n v i s i b l e > t r u e < / W a s U I I n v i s i b l e > < / a : V a l u e > < / a : K e y V a l u e O f D i a g r a m O b j e c t K e y a n y T y p e z b w N T n L X > < a : K e y V a l u e O f D i a g r a m O b j e c t K e y a n y T y p e z b w N T n L X > < a : K e y > < K e y > M e a s u r e s \ S u m   o f   D o l l a r   A p p r o v e d \ T a g I n f o \ F o r m u l a < / K e y > < / a : K e y > < a : V a l u e   i : t y p e = " M e a s u r e G r i d V i e w S t a t e I D i a g r a m T a g A d d i t i o n a l I n f o " / > < / a : K e y V a l u e O f D i a g r a m O b j e c t K e y a n y T y p e z b w N T n L X > < a : K e y V a l u e O f D i a g r a m O b j e c t K e y a n y T y p e z b w N T n L X > < a : K e y > < K e y > M e a s u r e s \ S u m   o f   D o l l a r   A p p r o v e d \ T a g I n f o \ V a l u e < / K e y > < / a : K e y > < a : V a l u e   i : t y p e = " M e a s u r e G r i d V i e w S t a t e I D i a g r a m T a g A d d i t i o n a l I n f o " / > < / a : K e y V a l u e O f D i a g r a m O b j e c t K e y a n y T y p e z b w N T n L X > < a : K e y V a l u e O f D i a g r a m O b j e c t K e y a n y T y p e z b w N T n L X > < a : K e y > < K e y > C o l u m n s \ I n v o i c e   # < / K e y > < / a : K e y > < a : V a l u e   i : t y p e = " M e a s u r e G r i d N o d e V i e w S t a t e " > < L a y e d O u t > t r u e < / L a y e d O u t > < / a : V a l u e > < / a : K e y V a l u e O f D i a g r a m O b j e c t K e y a n y T y p e z b w N T n L X > < a : K e y V a l u e O f D i a g r a m O b j e c t K e y a n y T y p e z b w N T n L X > < a : K e y > < K e y > C o l u m n s \ I n v o i c e   D a t e < / K e y > < / a : K e y > < a : V a l u e   i : t y p e = " M e a s u r e G r i d N o d e V i e w S t a t e " > < C o l u m n > 1 < / C o l u m n > < L a y e d O u t > t r u e < / L a y e d O u t > < / a : V a l u e > < / a : K e y V a l u e O f D i a g r a m O b j e c t K e y a n y T y p e z b w N T n L X > < a : K e y V a l u e O f D i a g r a m O b j e c t K e y a n y T y p e z b w N T n L X > < a : K e y > < K e y > C o l u m n s \ I n v o i c e   A m o u n t < / K e y > < / a : K e y > < a : V a l u e   i : t y p e = " M e a s u r e G r i d N o d e V i e w S t a t e " > < C o l u m n > 2 < / C o l u m n > < L a y e d O u t > t r u e < / L a y e d O u t > < / a : V a l u e > < / a : K e y V a l u e O f D i a g r a m O b j e c t K e y a n y T y p e z b w N T n L X > < a : K e y V a l u e O f D i a g r a m O b j e c t K e y a n y T y p e z b w N T n L X > < a : K e y > < K e y > C o l u m n s \ D e s c r i p t i o n < / K e y > < / a : K e y > < a : V a l u e   i : t y p e = " M e a s u r e G r i d N o d e V i e w S t a t e " > < C o l u m n > 3 < / C o l u m n > < L a y e d O u t > t r u e < / L a y e d O u t > < / a : V a l u e > < / a : K e y V a l u e O f D i a g r a m O b j e c t K e y a n y T y p e z b w N T n L X > < a : K e y V a l u e O f D i a g r a m O b j e c t K e y a n y T y p e z b w N T n L X > < a : K e y > < K e y > C o l u m n s \ A m o u n t   A p p r o v e d < / K e y > < / a : K e y > < a : V a l u e   i : t y p e = " M e a s u r e G r i d N o d e V i e w S t a t e " > < C o l u m n > 4 < / C o l u m n > < L a y e d O u t > t r u e < / L a y e d O u t > < / a : V a l u e > < / a : K e y V a l u e O f D i a g r a m O b j e c t K e y a n y T y p e z b w N T n L X > < a : K e y V a l u e O f D i a g r a m O b j e c t K e y a n y T y p e z b w N T n L X > < a : K e y > < K e y > C o l u m n s \ A p p r o v a l   D a t e < / K e y > < / a : K e y > < a : V a l u e   i : t y p e = " M e a s u r e G r i d N o d e V i e w S t a t e " > < C o l u m n > 5 < / C o l u m n > < L a y e d O u t > t r u e < / L a y e d O u t > < / a : V a l u e > < / a : K e y V a l u e O f D i a g r a m O b j e c t K e y a n y T y p e z b w N T n L X > < a : K e y V a l u e O f D i a g r a m O b j e c t K e y a n y T y p e z b w N T n L X > < a : K e y > < K e y > C o l u m n s \ D o l l a r   A p p r o v e d < / K e y > < / a : K e y > < a : V a l u e   i : t y p e = " M e a s u r e G r i d N o d e V i e w S t a t e " > < C o l u m n > 6 < / C o l u m n > < L a y e d O u t > t r u e < / L a y e d O u t > < / a : V a l u e > < / a : K e y V a l u e O f D i a g r a m O b j e c t K e y a n y T y p e z b w N T n L X > < a : K e y V a l u e O f D i a g r a m O b j e c t K e y a n y T y p e z b w N T n L X > < a : K e y > < K e y > C o l u m n s \ P O   L i n e   # < / K e y > < / a : K e y > < a : V a l u e   i : t y p e = " M e a s u r e G r i d N o d e V i e w S t a t e " > < C o l u m n > 7 < / C o l u m n > < L a y e d O u t > t r u e < / L a y e d O u t > < / a : V a l u e > < / a : K e y V a l u e O f D i a g r a m O b j e c t K e y a n y T y p e z b w N T n L X > < a : K e y V a l u e O f D i a g r a m O b j e c t K e y a n y T y p e z b w N T n L X > < a : K e y > < K e y > C o l u m n s \ N o t e s < / K e y > < / a : K e y > < a : V a l u e   i : t y p e = " M e a s u r e G r i d N o d e V i e w S t a t e " > < C o l u m n > 8 < / C o l u m n > < L a y e d O u t > t r u e < / L a y e d O u t > < / a : V a l u e > < / a : K e y V a l u e O f D i a g r a m O b j e c t K e y a n y T y p e z b w N T n L X > < a : K e y V a l u e O f D i a g r a m O b j e c t K e y a n y T y p e z b w N T n L X > < a : K e y > < K e y > L i n k s \ & l t ; C o l u m n s \ S u m   o f   I n v o i c e   # & g t ; - & l t ; M e a s u r e s \ I n v o i c e   # & g t ; < / K e y > < / a : K e y > < a : V a l u e   i : t y p e = " M e a s u r e G r i d V i e w S t a t e I D i a g r a m L i n k " / > < / a : K e y V a l u e O f D i a g r a m O b j e c t K e y a n y T y p e z b w N T n L X > < a : K e y V a l u e O f D i a g r a m O b j e c t K e y a n y T y p e z b w N T n L X > < a : K e y > < K e y > L i n k s \ & l t ; C o l u m n s \ S u m   o f   I n v o i c e   # & g t ; - & l t ; M e a s u r e s \ I n v o i c e   # & g t ; \ C O L U M N < / K e y > < / a : K e y > < a : V a l u e   i : t y p e = " M e a s u r e G r i d V i e w S t a t e I D i a g r a m L i n k E n d p o i n t " / > < / a : K e y V a l u e O f D i a g r a m O b j e c t K e y a n y T y p e z b w N T n L X > < a : K e y V a l u e O f D i a g r a m O b j e c t K e y a n y T y p e z b w N T n L X > < a : K e y > < K e y > L i n k s \ & l t ; C o l u m n s \ S u m   o f   I n v o i c e   # & g t ; - & l t ; M e a s u r e s \ I n v o i c e   # & g t ; \ M E A S U R E < / K e y > < / a : K e y > < a : V a l u e   i : t y p e = " M e a s u r e G r i d V i e w S t a t e I D i a g r a m L i n k E n d p o i n t " / > < / a : K e y V a l u e O f D i a g r a m O b j e c t K e y a n y T y p e z b w N T n L X > < a : K e y V a l u e O f D i a g r a m O b j e c t K e y a n y T y p e z b w N T n L X > < a : K e y > < K e y > L i n k s \ & l t ; C o l u m n s \ S u m   o f   I n v o i c e   A m o u n t & g t ; - & l t ; M e a s u r e s \ I n v o i c e   A m o u n t & g t ; < / K e y > < / a : K e y > < a : V a l u e   i : t y p e = " M e a s u r e G r i d V i e w S t a t e I D i a g r a m L i n k " / > < / a : K e y V a l u e O f D i a g r a m O b j e c t K e y a n y T y p e z b w N T n L X > < a : K e y V a l u e O f D i a g r a m O b j e c t K e y a n y T y p e z b w N T n L X > < a : K e y > < K e y > L i n k s \ & l t ; C o l u m n s \ S u m   o f   I n v o i c e   A m o u n t & g t ; - & l t ; M e a s u r e s \ I n v o i c e   A m o u n t & g t ; \ C O L U M N < / K e y > < / a : K e y > < a : V a l u e   i : t y p e = " M e a s u r e G r i d V i e w S t a t e I D i a g r a m L i n k E n d p o i n t " / > < / a : K e y V a l u e O f D i a g r a m O b j e c t K e y a n y T y p e z b w N T n L X > < a : K e y V a l u e O f D i a g r a m O b j e c t K e y a n y T y p e z b w N T n L X > < a : K e y > < K e y > L i n k s \ & l t ; C o l u m n s \ S u m   o f   I n v o i c e   A m o u n t & g t ; - & l t ; M e a s u r e s \ I n v o i c e   A m o u n t & g t ; \ M E A S U R E < / K e y > < / a : K e y > < a : V a l u e   i : t y p e = " M e a s u r e G r i d V i e w S t a t e I D i a g r a m L i n k E n d p o i n t " / > < / a : K e y V a l u e O f D i a g r a m O b j e c t K e y a n y T y p e z b w N T n L X > < a : K e y V a l u e O f D i a g r a m O b j e c t K e y a n y T y p e z b w N T n L X > < a : K e y > < K e y > L i n k s \ & l t ; C o l u m n s \ S u m   o f   A m o u n t   A p p r o v e d & g t ; - & l t ; M e a s u r e s \ A m o u n t   A p p r o v e d & g t ; < / K e y > < / a : K e y > < a : V a l u e   i : t y p e = " M e a s u r e G r i d V i e w S t a t e I D i a g r a m L i n k " / > < / a : K e y V a l u e O f D i a g r a m O b j e c t K e y a n y T y p e z b w N T n L X > < a : K e y V a l u e O f D i a g r a m O b j e c t K e y a n y T y p e z b w N T n L X > < a : K e y > < K e y > L i n k s \ & l t ; C o l u m n s \ S u m   o f   A m o u n t   A p p r o v e d & g t ; - & l t ; M e a s u r e s \ A m o u n t   A p p r o v e d & g t ; \ C O L U M N < / K e y > < / a : K e y > < a : V a l u e   i : t y p e = " M e a s u r e G r i d V i e w S t a t e I D i a g r a m L i n k E n d p o i n t " / > < / a : K e y V a l u e O f D i a g r a m O b j e c t K e y a n y T y p e z b w N T n L X > < a : K e y V a l u e O f D i a g r a m O b j e c t K e y a n y T y p e z b w N T n L X > < a : K e y > < K e y > L i n k s \ & l t ; C o l u m n s \ S u m   o f   A m o u n t   A p p r o v e d & g t ; - & l t ; M e a s u r e s \ A m o u n t   A p p r o v e d & g t ; \ M E A S U R E < / K e y > < / a : K e y > < a : V a l u e   i : t y p e = " M e a s u r e G r i d V i e w S t a t e I D i a g r a m L i n k E n d p o i n t " / > < / a : K e y V a l u e O f D i a g r a m O b j e c t K e y a n y T y p e z b w N T n L X > < a : K e y V a l u e O f D i a g r a m O b j e c t K e y a n y T y p e z b w N T n L X > < a : K e y > < K e y > L i n k s \ & l t ; C o l u m n s \ S u m   o f   D o l l a r   A p p r o v e d & g t ; - & l t ; M e a s u r e s \ D o l l a r   A p p r o v e d & g t ; < / K e y > < / a : K e y > < a : V a l u e   i : t y p e = " M e a s u r e G r i d V i e w S t a t e I D i a g r a m L i n k " / > < / a : K e y V a l u e O f D i a g r a m O b j e c t K e y a n y T y p e z b w N T n L X > < a : K e y V a l u e O f D i a g r a m O b j e c t K e y a n y T y p e z b w N T n L X > < a : K e y > < K e y > L i n k s \ & l t ; C o l u m n s \ S u m   o f   D o l l a r   A p p r o v e d & g t ; - & l t ; M e a s u r e s \ D o l l a r   A p p r o v e d & g t ; \ C O L U M N < / K e y > < / a : K e y > < a : V a l u e   i : t y p e = " M e a s u r e G r i d V i e w S t a t e I D i a g r a m L i n k E n d p o i n t " / > < / a : K e y V a l u e O f D i a g r a m O b j e c t K e y a n y T y p e z b w N T n L X > < a : K e y V a l u e O f D i a g r a m O b j e c t K e y a n y T y p e z b w N T n L X > < a : K e y > < K e y > L i n k s \ & l t ; C o l u m n s \ S u m   o f   D o l l a r   A p p r o v e d & g t ; - & l t ; M e a s u r e s \ D o l l a r   A p p r o v e d & g t ; \ M E A S U R E < / K e y > < / a : K e y > < a : V a l u e   i : t y p e = " M e a s u r e G r i d V i e w S t a t e I D i a g r a m L i n k E n d p o i n t " / > < / a : K e y V a l u e O f D i a g r a m O b j e c t K e y a n y T y p e z b w N T n L X > < / V i e w S t a t e s > < / D i a g r a m M a n a g e r . S e r i a l i z a b l e D i a g r a m > < / A r r a y O f D i a g r a m M a n a g e r . S e r i a l i z a b l e D i a g r a m > ] ] > < / C u s t o m C o n t e n t > < / G e m i n i > 
</file>

<file path=customXml/item10.xml>��< ? x m l   v e r s i o n = " 1 . 0 "   e n c o d i n g = " U T F - 1 6 " ? > < G e m i n i   x m l n s = " h t t p : / / g e m i n i / p i v o t c u s t o m i z a t i o n / S a n d b o x N o n E m p t y " > < C u s t o m C o n t e n t > < ! [ C D A T A [ 1 ] ] > < / C u s t o m C o n t e n t > < / G e m i n i > 
</file>

<file path=customXml/item11.xml>��< ? x m l   v e r s i o n = " 1 . 0 "   e n c o d i n g = " U T F - 1 6 " ? > < G e m i n i   x m l n s = " h t t p : / / g e m i n i / p i v o t c u s t o m i z a t i o n / T a b l e X M L _ P O L i n e T a b l e " > < C u s t o m C o n t e n t > < ! [ C D A T A [ < T a b l e W i d g e t G r i d S e r i a l i z a t i o n   x m l n s : x s i = " h t t p : / / w w w . w 3 . o r g / 2 0 0 1 / X M L S c h e m a - i n s t a n c e "   x m l n s : x s d = " h t t p : / / w w w . w 3 . o r g / 2 0 0 1 / X M L S c h e m a " > < C o l u m n S u g g e s t e d T y p e   / > < C o l u m n F o r m a t   / > < C o l u m n A c c u r a c y   / > < C o l u m n C u r r e n c y S y m b o l   / > < C o l u m n P o s i t i v e P a t t e r n   / > < C o l u m n N e g a t i v e P a t t e r n   / > < C o l u m n W i d t h s > < i t e m > < k e y > < s t r i n g > P O   L i n e   # < / s t r i n g > < / k e y > < v a l u e > < i n t > 1 1 4 < / i n t > < / v a l u e > < / i t e m > < i t e m > < k e y > < s t r i n g > D e s c r i p t i o n < / s t r i n g > < / k e y > < v a l u e > < i n t > 1 3 2 < / i n t > < / v a l u e > < / i t e m > < i t e m > < k e y > < s t r i n g > E s t   D a t e < / s t r i n g > < / k e y > < v a l u e > < i n t > 1 0 6 < / i n t > < / v a l u e > < / i t e m > < i t e m > < k e y > < s t r i n g > P O   L i n e   T o t a l < / s t r i n g > < / k e y > < v a l u e > < i n t > 1 4 1 < / i n t > < / v a l u e > < / i t e m > < i t e m > < k e y > < s t r i n g > P a y m e n t s < / s t r i n g > < / k e y > < v a l u e > < i n t > 1 1 9 < / i n t > < / v a l u e > < / i t e m > < i t e m > < k e y > < s t r i n g > B a l a n c e < / s t r i n g > < / k e y > < v a l u e > < i n t > 1 0 2 < / i n t > < / v a l u e > < / i t e m > < i t e m > < k e y > < s t r i n g > N O T E S < / s t r i n g > < / k e y > < v a l u e > < i n t > 9 4 < / i n t > < / v a l u e > < / i t e m > < / C o l u m n W i d t h s > < C o l u m n D i s p l a y I n d e x > < i t e m > < k e y > < s t r i n g > P O   L i n e   # < / s t r i n g > < / k e y > < v a l u e > < i n t > 0 < / i n t > < / v a l u e > < / i t e m > < i t e m > < k e y > < s t r i n g > D e s c r i p t i o n < / s t r i n g > < / k e y > < v a l u e > < i n t > 1 < / i n t > < / v a l u e > < / i t e m > < i t e m > < k e y > < s t r i n g > E s t   D a t e < / s t r i n g > < / k e y > < v a l u e > < i n t > 2 < / i n t > < / v a l u e > < / i t e m > < i t e m > < k e y > < s t r i n g > P O   L i n e   T o t a l < / s t r i n g > < / k e y > < v a l u e > < i n t > 3 < / i n t > < / v a l u e > < / i t e m > < i t e m > < k e y > < s t r i n g > P a y m e n t s < / s t r i n g > < / k e y > < v a l u e > < i n t > 4 < / i n t > < / v a l u e > < / i t e m > < i t e m > < k e y > < s t r i n g > B a l a n c e < / s t r i n g > < / k e y > < v a l u e > < i n t > 5 < / i n t > < / v a l u e > < / i t e m > < i t e m > < k e y > < s t r i n g > N O T E S < / s t r i n g > < / k e y > < v a l u e > < i n t > 6 < / i n t > < / v a l u e > < / i t e m > < / C o l u m n D i s p l a y I n d e x > < C o l u m n F r o z e n   / > < C o l u m n C h e c k e d   / > < C o l u m n F i l t e r   / > < S e l e c t i o n F i l t e r   / > < F i l t e r P a r a m e t e r s   / > < I s S o r t D e s c e n d i n g > f a l s e < / I s S o r t D e s c e n d i n g > < / T a b l e W i d g e t G r i d S e r i a l i z a t i o n > ] ] > < / C u s t o m C o n t e n t > < / G e m i n i > 
</file>

<file path=customXml/item12.xml>��< ? x m l   v e r s i o n = " 1 . 0 "   e n c o d i n g = " U T F - 1 6 " ? > < G e m i n i   x m l n s = " h t t p : / / g e m i n i / p i v o t c u s t o m i z a t i o n / L i n k e d T a b l e U p d a t e M o d e " > < C u s t o m C o n t e n t > < ! [ C D A T A [ T r u e ] ] > < / C u s t o m C o n t e n t > < / G e m i n i > 
</file>

<file path=customXml/item13.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 P O L i n e T a b l e 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 P O L i n e T a b l e 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 C o l u m n s \ P O   L i n e   # < / K e y > < / a : K e y > < a : V a l u e   i : t y p e = " T a b l e W i d g e t B a s e V i e w S t a t e " / > < / a : K e y V a l u e O f D i a g r a m O b j e c t K e y a n y T y p e z b w N T n L X > < a : K e y V a l u e O f D i a g r a m O b j e c t K e y a n y T y p e z b w N T n L X > < a : K e y > < K e y > C o l u m n s \ D e s c r i p t i o n < / K e y > < / a : K e y > < a : V a l u e   i : t y p e = " T a b l e W i d g e t B a s e V i e w S t a t e " / > < / a : K e y V a l u e O f D i a g r a m O b j e c t K e y a n y T y p e z b w N T n L X > < a : K e y V a l u e O f D i a g r a m O b j e c t K e y a n y T y p e z b w N T n L X > < a : K e y > < K e y > C o l u m n s \ E s t   D a t e < / K e y > < / a : K e y > < a : V a l u e   i : t y p e = " T a b l e W i d g e t B a s e V i e w S t a t e " / > < / a : K e y V a l u e O f D i a g r a m O b j e c t K e y a n y T y p e z b w N T n L X > < a : K e y V a l u e O f D i a g r a m O b j e c t K e y a n y T y p e z b w N T n L X > < a : K e y > < K e y > C o l u m n s \ P O   L i n e   T o t a l < / K e y > < / a : K e y > < a : V a l u e   i : t y p e = " T a b l e W i d g e t B a s e V i e w S t a t e " / > < / a : K e y V a l u e O f D i a g r a m O b j e c t K e y a n y T y p e z b w N T n L X > < a : K e y V a l u e O f D i a g r a m O b j e c t K e y a n y T y p e z b w N T n L X > < a : K e y > < K e y > C o l u m n s \ P a y m e n t s < / K e y > < / a : K e y > < a : V a l u e   i : t y p e = " T a b l e W i d g e t B a s e V i e w S t a t e " / > < / a : K e y V a l u e O f D i a g r a m O b j e c t K e y a n y T y p e z b w N T n L X > < a : K e y V a l u e O f D i a g r a m O b j e c t K e y a n y T y p e z b w N T n L X > < a : K e y > < K e y > C o l u m n s \ B a l a n c e < / K e y > < / a : K e y > < a : V a l u e   i : t y p e = " T a b l e W i d g e t B a s e V i e w S t a t e " / > < / a : K e y V a l u e O f D i a g r a m O b j e c t K e y a n y T y p e z b w N T n L X > < a : K e y V a l u e O f D i a g r a m O b j e c t K e y a n y T y p e z b w N T n L X > < a : K e y > < K e y > C o l u m n s \ N O T E S < / 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 I n v o i c e T a b l e 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 I n v o i c e T a b l e 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 C o l u m n s \ I n v o i c e   # < / K e y > < / a : K e y > < a : V a l u e   i : t y p e = " T a b l e W i d g e t B a s e V i e w S t a t e " / > < / a : K e y V a l u e O f D i a g r a m O b j e c t K e y a n y T y p e z b w N T n L X > < a : K e y V a l u e O f D i a g r a m O b j e c t K e y a n y T y p e z b w N T n L X > < a : K e y > < K e y > C o l u m n s \ I n v o i c e   D a t e < / K e y > < / a : K e y > < a : V a l u e   i : t y p e = " T a b l e W i d g e t B a s e V i e w S t a t e " / > < / a : K e y V a l u e O f D i a g r a m O b j e c t K e y a n y T y p e z b w N T n L X > < a : K e y V a l u e O f D i a g r a m O b j e c t K e y a n y T y p e z b w N T n L X > < a : K e y > < K e y > C o l u m n s \ I n v o i c e   A m o u n t < / K e y > < / a : K e y > < a : V a l u e   i : t y p e = " T a b l e W i d g e t B a s e V i e w S t a t e " / > < / a : K e y V a l u e O f D i a g r a m O b j e c t K e y a n y T y p e z b w N T n L X > < a : K e y V a l u e O f D i a g r a m O b j e c t K e y a n y T y p e z b w N T n L X > < a : K e y > < K e y > C o l u m n s \ D e s c r i p t i o n < / K e y > < / a : K e y > < a : V a l u e   i : t y p e = " T a b l e W i d g e t B a s e V i e w S t a t e " / > < / a : K e y V a l u e O f D i a g r a m O b j e c t K e y a n y T y p e z b w N T n L X > < a : K e y V a l u e O f D i a g r a m O b j e c t K e y a n y T y p e z b w N T n L X > < a : K e y > < K e y > C o l u m n s \ A m o u n t   A p p r o v e d < / K e y > < / a : K e y > < a : V a l u e   i : t y p e = " T a b l e W i d g e t B a s e V i e w S t a t e " / > < / a : K e y V a l u e O f D i a g r a m O b j e c t K e y a n y T y p e z b w N T n L X > < a : K e y V a l u e O f D i a g r a m O b j e c t K e y a n y T y p e z b w N T n L X > < a : K e y > < K e y > C o l u m n s \ A p p r o v a l   D a t e < / K e y > < / a : K e y > < a : V a l u e   i : t y p e = " T a b l e W i d g e t B a s e V i e w S t a t e " / > < / a : K e y V a l u e O f D i a g r a m O b j e c t K e y a n y T y p e z b w N T n L X > < a : K e y V a l u e O f D i a g r a m O b j e c t K e y a n y T y p e z b w N T n L X > < a : K e y > < K e y > C o l u m n s \ D o l l a r   A p p r o v e d < / K e y > < / a : K e y > < a : V a l u e   i : t y p e = " T a b l e W i d g e t B a s e V i e w S t a t e " / > < / a : K e y V a l u e O f D i a g r a m O b j e c t K e y a n y T y p e z b w N T n L X > < a : K e y V a l u e O f D i a g r a m O b j e c t K e y a n y T y p e z b w N T n L X > < a : K e y > < K e y > C o l u m n s \ P O   L i n e   # < / K e y > < / a : K e y > < a : V a l u e   i : t y p e = " T a b l e W i d g e t B a s e V i e w S t a t e " / > < / a : K e y V a l u e O f D i a g r a m O b j e c t K e y a n y T y p e z b w N T n L X > < a : K e y V a l u e O f D i a g r a m O b j e c t K e y a n y T y p e z b w N T n L X > < a : K e y > < K e y > C o l u m n s \ N o t e s < / 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4.xml>��< ? x m l   v e r s i o n = " 1 . 0 "   e n c o d i n g = " U T F - 1 6 " ? > < G e m i n i   x m l n s = " h t t p : / / g e m i n i / p i v o t c u s t o m i z a t i o n / L i n k e d T a b l e s " > < C u s t o m C o n t e n t > < ! [ C D A T A [ < L i n k e d T a b l e s   x m l n s : x s i = " h t t p : / / w w w . w 3 . o r g / 2 0 0 1 / X M L S c h e m a - i n s t a n c e "   x m l n s : x s d = " h t t p : / / w w w . w 3 . o r g / 2 0 0 1 / X M L S c h e m a " > < L i n k e d T a b l e L i s t > < L i n k e d T a b l e I n f o > < E x c e l T a b l e N a m e > I n v o i c e T a b l e < / E x c e l T a b l e N a m e > < G e m i n i T a b l e I d > I n v o i c e T a b l e < / G e m i n i T a b l e I d > < L i n k e d C o l u m n L i s t   / > < U p d a t e N e e d e d > f a l s e < / U p d a t e N e e d e d > < R o w C o u n t > 0 < / R o w C o u n t > < / L i n k e d T a b l e I n f o > < L i n k e d T a b l e I n f o > < E x c e l T a b l e N a m e > P O L i n e T a b l e < / E x c e l T a b l e N a m e > < G e m i n i T a b l e I d > P O L i n e T a b l e < / G e m i n i T a b l e I d > < L i n k e d C o l u m n L i s t   / > < U p d a t e N e e d e d > f a l s e < / U p d a t e N e e d e d > < R o w C o u n t > 0 < / R o w C o u n t > < / L i n k e d T a b l e I n f o > < / L i n k e d T a b l e L i s t > < / L i n k e d T a b l e s > ] ] > < / C u s t o m C o n t e n t > < / G e m i n i > 
</file>

<file path=customXml/item15.xml>��< ? x m l   v e r s i o n = " 1 . 0 "   e n c o d i n g = " U T F - 1 6 " ? > < G e m i n i   x m l n s = " h t t p : / / g e m i n i / p i v o t c u s t o m i z a t i o n / P o w e r P i v o t V e r s i o n " > < C u s t o m C o n t e n t > < ! [ C D A T A [ 1 1 . 0 . 9 1 6 6 . 1 7 4 ] ] > < / C u s t o m C o n t e n t > < / G e m i n i > 
</file>

<file path=customXml/item16.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 2 0 1 6 - 1 2 - 1 9 T 1 5 : 3 3 : 1 7 . 7 3 3 8 2 0 2 - 0 5 : 0 0 < / L a s t P r o c e s s e d T i m e > < / D a t a M o d e l i n g S a n d b o x . S e r i a l i z e d S a n d b o x E r r o r C a c h e > ] ] > < / C u s t o m C o n t e n t > < / G e m i n i > 
</file>

<file path=customXml/item17.xml>��< ? x m l   v e r s i o n = " 1 . 0 "   e n c o d i n g = " U T F - 1 6 " ? > < G e m i n i   x m l n s = " h t t p : / / g e m i n i / p i v o t c u s t o m i z a t i o n / I s S a n d b o x E m b e d d e d " > < C u s t o m C o n t e n t > < ! [ C D A T A [ y e s ] ] > < / C u s t o m C o n t e n t > < / G e m i n i > 
</file>

<file path=customXml/item18.xml>��< ? x m l   v e r s i o n = " 1 . 0 "   e n c o d i n g = " U T F - 1 6 " ? > < G e m i n i   x m l n s = " h t t p : / / g e m i n i / p i v o t c u s t o m i z a t i o n / C l i e n t W i n d o w X M L " > < C u s t o m C o n t e n t > < ! [ C D A T A [ I n v o i c e T a b l e ] ] > < / C u s t o m C o n t e n t > < / G e m i n i > 
</file>

<file path=customXml/item19.xml>��< ? x m l   v e r s i o n = " 1 . 0 "   e n c o d i n g = " U T F - 1 6 " ? > < G e m i n i   x m l n s = " h t t p : / / g e m i n i / p i v o t c u s t o m i z a t i o n / T a b l e X M L _ I n v o i c e T a b l e " > < C u s t o m C o n t e n t > < ! [ C D A T A [ < T a b l e W i d g e t G r i d S e r i a l i z a t i o n   x m l n s : x s i = " h t t p : / / w w w . w 3 . o r g / 2 0 0 1 / X M L S c h e m a - i n s t a n c e "   x m l n s : x s d = " h t t p : / / w w w . w 3 . o r g / 2 0 0 1 / X M L S c h e m a " > < C o l u m n S u g g e s t e d T y p e   / > < C o l u m n F o r m a t   / > < C o l u m n A c c u r a c y   / > < C o l u m n C u r r e n c y S y m b o l   / > < C o l u m n P o s i t i v e P a t t e r n   / > < C o l u m n N e g a t i v e P a t t e r n   / > < C o l u m n W i d t h s > < i t e m > < k e y > < s t r i n g > I n v o i c e   # < / s t r i n g > < / k e y > < v a l u e > < i n t > 1 1 2 < / i n t > < / v a l u e > < / i t e m > < i t e m > < k e y > < s t r i n g > I n v o i c e   D a t e < / s t r i n g > < / k e y > < v a l u e > < i n t > 1 3 9 < / i n t > < / v a l u e > < / i t e m > < i t e m > < k e y > < s t r i n g > I n v o i c e   A m o u n t < / s t r i n g > < / k e y > < v a l u e > < i n t > 1 6 5 < / i n t > < / v a l u e > < / i t e m > < i t e m > < k e y > < s t r i n g > D e s c r i p t i o n < / s t r i n g > < / k e y > < v a l u e > < i n t > 1 3 2 < / i n t > < / v a l u e > < / i t e m > < i t e m > < k e y > < s t r i n g > A m o u n t   A p p r o v e d < / s t r i n g > < / k e y > < v a l u e > < i n t > 1 8 5 < / i n t > < / v a l u e > < / i t e m > < i t e m > < k e y > < s t r i n g > A p p r o v a l   D a t e < / s t r i n g > < / k e y > < v a l u e > < i n t > 1 5 3 < / i n t > < / v a l u e > < / i t e m > < i t e m > < k e y > < s t r i n g > D o l l a r   A p p r o v e d < / s t r i n g > < / k e y > < v a l u e > < i n t > 1 6 9 < / i n t > < / v a l u e > < / i t e m > < i t e m > < k e y > < s t r i n g > P O   L i n e   # < / s t r i n g > < / k e y > < v a l u e > < i n t > 1 1 4 < / i n t > < / v a l u e > < / i t e m > < i t e m > < k e y > < s t r i n g > N o t e s < / s t r i n g > < / k e y > < v a l u e > < i n t > 8 8 < / i n t > < / v a l u e > < / i t e m > < / C o l u m n W i d t h s > < C o l u m n D i s p l a y I n d e x > < i t e m > < k e y > < s t r i n g > I n v o i c e   # < / s t r i n g > < / k e y > < v a l u e > < i n t > 0 < / i n t > < / v a l u e > < / i t e m > < i t e m > < k e y > < s t r i n g > I n v o i c e   D a t e < / s t r i n g > < / k e y > < v a l u e > < i n t > 1 < / i n t > < / v a l u e > < / i t e m > < i t e m > < k e y > < s t r i n g > I n v o i c e   A m o u n t < / s t r i n g > < / k e y > < v a l u e > < i n t > 2 < / i n t > < / v a l u e > < / i t e m > < i t e m > < k e y > < s t r i n g > D e s c r i p t i o n < / s t r i n g > < / k e y > < v a l u e > < i n t > 3 < / i n t > < / v a l u e > < / i t e m > < i t e m > < k e y > < s t r i n g > A m o u n t   A p p r o v e d < / s t r i n g > < / k e y > < v a l u e > < i n t > 4 < / i n t > < / v a l u e > < / i t e m > < i t e m > < k e y > < s t r i n g > A p p r o v a l   D a t e < / s t r i n g > < / k e y > < v a l u e > < i n t > 5 < / i n t > < / v a l u e > < / i t e m > < i t e m > < k e y > < s t r i n g > D o l l a r   A p p r o v e d < / s t r i n g > < / k e y > < v a l u e > < i n t > 6 < / i n t > < / v a l u e > < / i t e m > < i t e m > < k e y > < s t r i n g > P O   L i n e   # < / s t r i n g > < / k e y > < v a l u e > < i n t > 7 < / i n t > < / v a l u e > < / i t e m > < i t e m > < k e y > < s t r i n g > N o t e s < / s t r i n g > < / k e y > < v a l u e > < i n t > 8 < / i n t > < / v a l u e > < / i t e m > < / C o l u m n D i s p l a y I n d e x > < C o l u m n F r o z e n   / > < C o l u m n C h e c k e d   / > < C o l u m n F i l t e r   / > < S e l e c t i o n F i l t e r   / > < F i l t e r P a r a m e t e r s   / > < I s S o r t D e s c e n d i n g > f a l s e < / I s S o r t D e s c e n d i n g > < / T a b l e W i d g e t G r i d S e r i a l i z a t i o n > ] ] > < / C u s t o m C o n t e n t > < / G e m i n i > 
</file>

<file path=customXml/item2.xml>��< ? x m l   v e r s i o n = " 1 . 0 "   e n c o d i n g = " U T F - 1 6 " ? > < G e m i n i   x m l n s = " h t t p : / / g e m i n i / p i v o t c u s t o m i z a t i o n / M a n u a l C a l c M o d e " > < C u s t o m C o n t e n t > < ! [ C D A T A [ F a l s e ] ] > < / C u s t o m C o n t e n t > < / G e m i n i > 
</file>

<file path=customXml/item3.xml>��< ? x m l   v e r s i o n = " 1 . 0 "   e n c o d i n g = " U T F - 1 6 " ? > < G e m i n i   x m l n s = " h t t p : / / g e m i n i / p i v o t c u s t o m i z a t i o n / S h o w H i d d e n " > < C u s t o m C o n t e n t > < ! [ C D A T A [ T r u e ] ] > < / C u s t o m C o n t e n t > < / G e m i n i > 
</file>

<file path=customXml/item4.xml>��< ? x m l   v e r s i o n = " 1 . 0 "   e n c o d i n g = " U T F - 1 6 " ? > < G e m i n i   x m l n s = " h t t p : / / g e m i n i / p i v o t c u s t o m i z a t i o n / R e l a t i o n s h i p A u t o D e t e c t i o n E n a b l e d " > < C u s t o m C o n t e n t > < ! [ C D A T A [ T r u e ] ] > < / C u s t o m C o n t e n t > < / G e m i n i > 
</file>

<file path=customXml/item5.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 I n v o i c e T a b l e < / K e y > < V a l u e   x m l n s : a = " h t t p : / / s c h e m a s . d a t a c o n t r a c t . o r g / 2 0 0 4 / 0 7 / M i c r o s o f t . A n a l y s i s S e r v i c e s . C o m m o n " > < a : H a s F o c u s > t r u e < / a : H a s F o c u s > < a : S i z e A t D p i 9 6 > 1 2 5 < / a : S i z e A t D p i 9 6 > < a : V i s i b l e > t r u e < / a : V i s i b l e > < / V a l u e > < / K e y V a l u e O f s t r i n g S a n d b o x E d i t o r . M e a s u r e G r i d S t a t e S c d E 3 5 R y > < K e y V a l u e O f s t r i n g S a n d b o x E d i t o r . M e a s u r e G r i d S t a t e S c d E 3 5 R y > < K e y > P O L i n e T a b l e < / K e y > < V a l u e   x m l n s : a = " h t t p : / / s c h e m a s . d a t a c o n t r a c t . o r g / 2 0 0 4 / 0 7 / M i c r o s o f t . A n a l y s i s S e r v i c e s . C o m m o n " > < a : H a s F o c u s > f a l s e < / a : H a s F o c u s > < a : S i z e A t D p i 9 6 > 1 2 6 < / a : S i z e A t D p i 9 6 > < a : V i s i b l e > t r u e < / a : V i s i b l e > < / V a l u e > < / K e y V a l u e O f s t r i n g S a n d b o x E d i t o r . M e a s u r e G r i d S t a t e S c d E 3 5 R y > < / A r r a y O f K e y V a l u e O f s t r i n g S a n d b o x E d i t o r . M e a s u r e G r i d S t a t e S c d E 3 5 R y > ] ] > < / C u s t o m C o n t e n t > < / G e m i n i > 
</file>

<file path=customXml/item6.xml>��< ? x m l   v e r s i o n = " 1 . 0 "   e n c o d i n g = " U T F - 1 6 " ? > < G e m i n i   x m l n s = " h t t p : / / g e m i n i / p i v o t c u s t o m i z a t i o n / F o r m u l a B a r S t a t e " > < C u s t o m C o n t e n t > < ! [ C D A T A [ < S a n d b o x E d i t o r . F o r m u l a B a r S t a t e   x m l n s = " h t t p : / / s c h e m a s . d a t a c o n t r a c t . o r g / 2 0 0 4 / 0 7 / M i c r o s o f t . A n a l y s i s S e r v i c e s . C o m m o n "   x m l n s : i = " h t t p : / / w w w . w 3 . o r g / 2 0 0 1 / X M L S c h e m a - i n s t a n c e " > < H e i g h t > 2 7 < / H e i g h t > < / S a n d b o x E d i t o r . F o r m u l a B a r S t a t e > ] ] > < / C u s t o m C o n t e n t > < / G e m i n i > 
</file>

<file path=customXml/item7.xml>��< ? x m l   v e r s i o n = " 1 . 0 "   e n c o d i n g = " U T F - 1 6 " ? > < G e m i n i   x m l n s = " h t t p : / / g e m i n i / p i v o t c u s t o m i z a t i o n / T a b l e O r d e r " > < C u s t o m C o n t e n t > I n v o i c e T a b l e , P O L i n e T a b l e < / C u s t o m C o n t e n t > < / G e m i n i > 
</file>

<file path=customXml/item8.xml>��< ? x m l   v e r s i o n = " 1 . 0 "   e n c o d i n g = " U T F - 1 6 " ? > < G e m i n i   x m l n s = " h t t p : / / g e m i n i / p i v o t c u s t o m i z a t i o n / T a b l e C o u n t I n S a n d b o x " > < C u s t o m C o n t e n t > < ! [ C D A T A [ 2 ] ] > < / C u s t o m C o n t e n t > < / G e m i n i > 
</file>

<file path=customXml/item9.xml>��< ? x m l   v e r s i o n = " 1 . 0 "   e n c o d i n g = " U T F - 1 6 " ? > < G e m i n i   x m l n s = " h t t p : / / g e m i n i / p i v o t c u s t o m i z a t i o n / S h o w I m p l i c i t M e a s u r e s " > < C u s t o m C o n t e n t > < ! [ C D A T A [ F a l s e ] ] > < / C u s t o m C o n t e n t > < / G e m i n i > 
</file>

<file path=customXml/itemProps1.xml><?xml version="1.0" encoding="utf-8"?>
<ds:datastoreItem xmlns:ds="http://schemas.openxmlformats.org/officeDocument/2006/customXml" ds:itemID="{4D6D763B-4168-4C37-9F00-E8687068746D}">
  <ds:schemaRefs/>
</ds:datastoreItem>
</file>

<file path=customXml/itemProps10.xml><?xml version="1.0" encoding="utf-8"?>
<ds:datastoreItem xmlns:ds="http://schemas.openxmlformats.org/officeDocument/2006/customXml" ds:itemID="{3610C93E-F8F1-4E6F-8E78-5688F0BB69BD}">
  <ds:schemaRefs/>
</ds:datastoreItem>
</file>

<file path=customXml/itemProps11.xml><?xml version="1.0" encoding="utf-8"?>
<ds:datastoreItem xmlns:ds="http://schemas.openxmlformats.org/officeDocument/2006/customXml" ds:itemID="{C3175FC8-5A02-4BD0-951B-0024B3EDD76C}">
  <ds:schemaRefs/>
</ds:datastoreItem>
</file>

<file path=customXml/itemProps12.xml><?xml version="1.0" encoding="utf-8"?>
<ds:datastoreItem xmlns:ds="http://schemas.openxmlformats.org/officeDocument/2006/customXml" ds:itemID="{80A86A64-A32D-4BB4-8EAD-A5BAAE57A460}">
  <ds:schemaRefs/>
</ds:datastoreItem>
</file>

<file path=customXml/itemProps13.xml><?xml version="1.0" encoding="utf-8"?>
<ds:datastoreItem xmlns:ds="http://schemas.openxmlformats.org/officeDocument/2006/customXml" ds:itemID="{B980F716-6D0C-4DC0-ACE8-A4EF6688950C}">
  <ds:schemaRefs/>
</ds:datastoreItem>
</file>

<file path=customXml/itemProps14.xml><?xml version="1.0" encoding="utf-8"?>
<ds:datastoreItem xmlns:ds="http://schemas.openxmlformats.org/officeDocument/2006/customXml" ds:itemID="{C5141F93-CBA7-4C60-82EF-8193D4C62EC0}">
  <ds:schemaRefs/>
</ds:datastoreItem>
</file>

<file path=customXml/itemProps15.xml><?xml version="1.0" encoding="utf-8"?>
<ds:datastoreItem xmlns:ds="http://schemas.openxmlformats.org/officeDocument/2006/customXml" ds:itemID="{A6B118D9-5382-4111-A835-C90F3E8B9BAA}">
  <ds:schemaRefs/>
</ds:datastoreItem>
</file>

<file path=customXml/itemProps16.xml><?xml version="1.0" encoding="utf-8"?>
<ds:datastoreItem xmlns:ds="http://schemas.openxmlformats.org/officeDocument/2006/customXml" ds:itemID="{AD535E68-834D-451E-931C-EB3E247CF513}">
  <ds:schemaRefs/>
</ds:datastoreItem>
</file>

<file path=customXml/itemProps17.xml><?xml version="1.0" encoding="utf-8"?>
<ds:datastoreItem xmlns:ds="http://schemas.openxmlformats.org/officeDocument/2006/customXml" ds:itemID="{C43DC2E5-2B2E-49A3-8683-314AAE4CF5BE}">
  <ds:schemaRefs/>
</ds:datastoreItem>
</file>

<file path=customXml/itemProps18.xml><?xml version="1.0" encoding="utf-8"?>
<ds:datastoreItem xmlns:ds="http://schemas.openxmlformats.org/officeDocument/2006/customXml" ds:itemID="{9D3A1C76-AA85-4C79-BD09-49FDE4FF7BDB}">
  <ds:schemaRefs/>
</ds:datastoreItem>
</file>

<file path=customXml/itemProps19.xml><?xml version="1.0" encoding="utf-8"?>
<ds:datastoreItem xmlns:ds="http://schemas.openxmlformats.org/officeDocument/2006/customXml" ds:itemID="{D8663DC4-715C-46DF-9194-B4478183CCF4}">
  <ds:schemaRefs/>
</ds:datastoreItem>
</file>

<file path=customXml/itemProps2.xml><?xml version="1.0" encoding="utf-8"?>
<ds:datastoreItem xmlns:ds="http://schemas.openxmlformats.org/officeDocument/2006/customXml" ds:itemID="{7CB00795-B9F1-4379-8389-A6CB45429FB8}">
  <ds:schemaRefs/>
</ds:datastoreItem>
</file>

<file path=customXml/itemProps3.xml><?xml version="1.0" encoding="utf-8"?>
<ds:datastoreItem xmlns:ds="http://schemas.openxmlformats.org/officeDocument/2006/customXml" ds:itemID="{6E63447F-AB35-4807-95EA-B939B26DA11B}">
  <ds:schemaRefs/>
</ds:datastoreItem>
</file>

<file path=customXml/itemProps4.xml><?xml version="1.0" encoding="utf-8"?>
<ds:datastoreItem xmlns:ds="http://schemas.openxmlformats.org/officeDocument/2006/customXml" ds:itemID="{7498246B-BACB-403D-9EF6-591EB5659290}">
  <ds:schemaRefs/>
</ds:datastoreItem>
</file>

<file path=customXml/itemProps5.xml><?xml version="1.0" encoding="utf-8"?>
<ds:datastoreItem xmlns:ds="http://schemas.openxmlformats.org/officeDocument/2006/customXml" ds:itemID="{7CC62F92-161E-4907-8499-AB72A2F076A6}">
  <ds:schemaRefs/>
</ds:datastoreItem>
</file>

<file path=customXml/itemProps6.xml><?xml version="1.0" encoding="utf-8"?>
<ds:datastoreItem xmlns:ds="http://schemas.openxmlformats.org/officeDocument/2006/customXml" ds:itemID="{85F97A3A-F297-4D4F-8F14-2D009C731341}">
  <ds:schemaRefs/>
</ds:datastoreItem>
</file>

<file path=customXml/itemProps7.xml><?xml version="1.0" encoding="utf-8"?>
<ds:datastoreItem xmlns:ds="http://schemas.openxmlformats.org/officeDocument/2006/customXml" ds:itemID="{33B6DCF4-3CE8-47DB-8DF0-8CECB6AA6438}">
  <ds:schemaRefs/>
</ds:datastoreItem>
</file>

<file path=customXml/itemProps8.xml><?xml version="1.0" encoding="utf-8"?>
<ds:datastoreItem xmlns:ds="http://schemas.openxmlformats.org/officeDocument/2006/customXml" ds:itemID="{D9AEC0D4-9BE5-4D9C-8D51-D1B5445265C0}">
  <ds:schemaRefs/>
</ds:datastoreItem>
</file>

<file path=customXml/itemProps9.xml><?xml version="1.0" encoding="utf-8"?>
<ds:datastoreItem xmlns:ds="http://schemas.openxmlformats.org/officeDocument/2006/customXml" ds:itemID="{6C567BD0-E5F0-43D5-B2AD-FB7D87E819B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Form</vt:lpstr>
      <vt:lpstr>Process</vt:lpstr>
      <vt:lpstr> Accting USE Data Entry Form</vt:lpstr>
      <vt:lpstr>PO Line</vt:lpstr>
      <vt:lpstr>Invoices</vt:lpstr>
      <vt:lpstr>List</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Jarrod Fitzpatrick</cp:lastModifiedBy>
  <cp:lastPrinted>2016-02-03T19:41:17Z</cp:lastPrinted>
  <dcterms:created xsi:type="dcterms:W3CDTF">2007-10-19T12:34:40Z</dcterms:created>
  <dcterms:modified xsi:type="dcterms:W3CDTF">2017-05-08T16:57:49Z</dcterms:modified>
</cp:coreProperties>
</file>