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rrod\Desktop\1. Dashboard\Accruals\"/>
    </mc:Choice>
  </mc:AlternateContent>
  <bookViews>
    <workbookView xWindow="480" yWindow="48" windowWidth="11016" windowHeight="6372"/>
  </bookViews>
  <sheets>
    <sheet name="Form" sheetId="1" r:id="rId1"/>
    <sheet name="Process" sheetId="4" r:id="rId2"/>
    <sheet name=" Accting USE Data Entry Form" sheetId="3" r:id="rId3"/>
    <sheet name="Invoices" sheetId="6" r:id="rId4"/>
    <sheet name="Mods" sheetId="7" r:id="rId5"/>
    <sheet name="Change Request" sheetId="10" r:id="rId6"/>
    <sheet name="Milestone" sheetId="8" r:id="rId7"/>
    <sheet name="List" sheetId="5" r:id="rId8"/>
  </sheets>
  <externalReferences>
    <externalReference r:id="rId9"/>
  </externalReferences>
  <definedNames>
    <definedName name="_xlnm._FilterDatabase" localSheetId="6" hidden="1">Milestone!$A$1:$F$25</definedName>
    <definedName name="FNALDESPH3">[1]Details!$F$6</definedName>
    <definedName name="TabTable">#REF!</definedName>
  </definedNames>
  <calcPr calcId="162913"/>
</workbook>
</file>

<file path=xl/calcChain.xml><?xml version="1.0" encoding="utf-8"?>
<calcChain xmlns="http://schemas.openxmlformats.org/spreadsheetml/2006/main">
  <c r="T11" i="3" l="1"/>
  <c r="T12" i="3"/>
  <c r="T13" i="3"/>
  <c r="T14" i="3"/>
  <c r="T15" i="3"/>
  <c r="T16" i="3"/>
  <c r="T17" i="3"/>
  <c r="T18" i="3"/>
  <c r="T19" i="3"/>
  <c r="T20" i="3"/>
  <c r="T21" i="3"/>
  <c r="T22" i="3"/>
  <c r="T23" i="3"/>
  <c r="T24" i="3"/>
  <c r="T25" i="3"/>
  <c r="T26" i="3"/>
  <c r="T27" i="3"/>
  <c r="T28" i="3"/>
  <c r="T29" i="3"/>
  <c r="T30" i="3"/>
  <c r="T31" i="3"/>
  <c r="T32" i="3"/>
  <c r="T33" i="3"/>
  <c r="T34" i="3"/>
  <c r="T35" i="3"/>
  <c r="T36" i="3"/>
  <c r="T37" i="3"/>
  <c r="T38" i="3"/>
  <c r="T10" i="3"/>
  <c r="G11" i="1" l="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C14" i="1"/>
  <c r="C52" i="1"/>
  <c r="C5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C12" i="1" l="1"/>
  <c r="C11" i="1" l="1"/>
  <c r="X14" i="3"/>
  <c r="C15" i="1"/>
  <c r="C20" i="1"/>
  <c r="C25" i="1"/>
  <c r="C26" i="1"/>
  <c r="C27" i="1"/>
  <c r="C28" i="1"/>
  <c r="C29" i="1"/>
  <c r="C30" i="1"/>
  <c r="C31" i="1"/>
  <c r="C32" i="1"/>
  <c r="C33" i="1"/>
  <c r="C34" i="1"/>
  <c r="C35" i="1"/>
  <c r="C36" i="1"/>
  <c r="C37" i="1"/>
  <c r="C38" i="1"/>
  <c r="T39" i="3"/>
  <c r="C39" i="1" s="1"/>
  <c r="T40" i="3"/>
  <c r="C40" i="1" s="1"/>
  <c r="T41" i="3"/>
  <c r="C41" i="1" s="1"/>
  <c r="T42" i="3"/>
  <c r="C42" i="1" s="1"/>
  <c r="T43" i="3"/>
  <c r="C43" i="1" s="1"/>
  <c r="T44" i="3"/>
  <c r="C44" i="1" s="1"/>
  <c r="T45" i="3"/>
  <c r="C45" i="1" s="1"/>
  <c r="T46" i="3"/>
  <c r="C46" i="1" s="1"/>
  <c r="T47" i="3"/>
  <c r="C47" i="1" s="1"/>
  <c r="T48" i="3"/>
  <c r="C48" i="1" s="1"/>
  <c r="T49" i="3"/>
  <c r="C49" i="1" s="1"/>
  <c r="T50" i="3"/>
  <c r="C50" i="1" s="1"/>
  <c r="T51" i="3"/>
  <c r="C51" i="1" s="1"/>
  <c r="X11" i="3"/>
  <c r="X12" i="3"/>
  <c r="X15" i="3"/>
  <c r="X27" i="3"/>
  <c r="X28" i="3"/>
  <c r="X29" i="3"/>
  <c r="X30" i="3"/>
  <c r="X31" i="3"/>
  <c r="X32" i="3"/>
  <c r="X33" i="3"/>
  <c r="X34" i="3"/>
  <c r="X35" i="3"/>
  <c r="X36" i="3"/>
  <c r="X37" i="3"/>
  <c r="X38" i="3"/>
  <c r="X39" i="3"/>
  <c r="X40" i="3"/>
  <c r="X41" i="3"/>
  <c r="X42" i="3"/>
  <c r="X43" i="3"/>
  <c r="X44" i="3"/>
  <c r="X45" i="3"/>
  <c r="X46" i="3"/>
  <c r="X47" i="3"/>
  <c r="X48" i="3"/>
  <c r="X49" i="3"/>
  <c r="X50" i="3"/>
  <c r="X51" i="3"/>
  <c r="X21" i="3" l="1"/>
  <c r="C21" i="1"/>
  <c r="X25" i="3"/>
  <c r="X26" i="3"/>
  <c r="X24" i="3"/>
  <c r="C24" i="1"/>
  <c r="X23" i="3"/>
  <c r="C23" i="1"/>
  <c r="X22" i="3"/>
  <c r="C22" i="1"/>
  <c r="X20" i="3"/>
  <c r="X19" i="3"/>
  <c r="C19" i="1"/>
  <c r="X18" i="3"/>
  <c r="C18" i="1"/>
  <c r="X10" i="3"/>
  <c r="C10" i="1"/>
  <c r="X17" i="3"/>
  <c r="C17" i="1"/>
  <c r="X16" i="3"/>
  <c r="C16" i="1"/>
  <c r="G2" i="7"/>
  <c r="G4" i="7"/>
  <c r="G5" i="7"/>
  <c r="G6" i="7"/>
  <c r="G7" i="7"/>
  <c r="G3" i="7"/>
  <c r="G16" i="7" l="1"/>
  <c r="Z14" i="3" l="1"/>
  <c r="AD14" i="3"/>
  <c r="Z15" i="3"/>
  <c r="AD15" i="3"/>
  <c r="Z16" i="3"/>
  <c r="AD16" i="3"/>
  <c r="Z17" i="3"/>
  <c r="AD17" i="3"/>
  <c r="Z18" i="3"/>
  <c r="AD18" i="3"/>
  <c r="Z19" i="3"/>
  <c r="AD19" i="3"/>
  <c r="Z20" i="3"/>
  <c r="AD20" i="3"/>
  <c r="Z21" i="3"/>
  <c r="AD21" i="3"/>
  <c r="Z22" i="3"/>
  <c r="AD22" i="3"/>
  <c r="Z23" i="3"/>
  <c r="AD23" i="3"/>
  <c r="Z24" i="3"/>
  <c r="AD24" i="3"/>
  <c r="AB23" i="3" l="1"/>
  <c r="AF23" i="3" s="1"/>
  <c r="AB15" i="3"/>
  <c r="AB22" i="3"/>
  <c r="AF22" i="3" s="1"/>
  <c r="AB19" i="3"/>
  <c r="AF19" i="3" s="1"/>
  <c r="AB16" i="3"/>
  <c r="AF16" i="3" s="1"/>
  <c r="AB20" i="3"/>
  <c r="AF20" i="3" s="1"/>
  <c r="AB17" i="3"/>
  <c r="AF17" i="3" s="1"/>
  <c r="AB18" i="3"/>
  <c r="AF18" i="3" s="1"/>
  <c r="AB21" i="3"/>
  <c r="AF21" i="3" s="1"/>
  <c r="AB14" i="3"/>
  <c r="AF14" i="3" s="1"/>
  <c r="AB24" i="3"/>
  <c r="AF24" i="3" s="1"/>
  <c r="E13" i="3" l="1"/>
  <c r="C4" i="5"/>
  <c r="C5" i="5" s="1"/>
  <c r="C6" i="5" s="1"/>
  <c r="C7" i="5" s="1"/>
  <c r="C8" i="5" s="1"/>
  <c r="C9" i="5" s="1"/>
  <c r="C10" i="5" s="1"/>
  <c r="C11" i="5" s="1"/>
  <c r="C12" i="5" s="1"/>
  <c r="C13" i="5" s="1"/>
  <c r="C14" i="5" s="1"/>
  <c r="C15" i="5" s="1"/>
  <c r="C16" i="5" s="1"/>
  <c r="C17" i="5" s="1"/>
  <c r="C18" i="5" s="1"/>
  <c r="C19" i="5" s="1"/>
  <c r="C20" i="5" s="1"/>
  <c r="C21" i="5" s="1"/>
  <c r="C22" i="5" s="1"/>
  <c r="C23" i="5" s="1"/>
  <c r="C24" i="5" s="1"/>
  <c r="C13" i="1" l="1"/>
  <c r="X13" i="3"/>
  <c r="AH13" i="3" s="1"/>
  <c r="C5" i="1"/>
  <c r="C7" i="1"/>
  <c r="H7" i="1"/>
  <c r="K7" i="1"/>
  <c r="AD54" i="3"/>
  <c r="A11" i="1"/>
  <c r="A12" i="1"/>
  <c r="A13" i="1"/>
  <c r="A10" i="1"/>
  <c r="G53" i="1"/>
  <c r="G10" i="1"/>
  <c r="AD10" i="3" l="1"/>
  <c r="AD11" i="3"/>
  <c r="AD12" i="3"/>
  <c r="AD13"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Z25" i="3" l="1"/>
  <c r="Z26" i="3"/>
  <c r="Z27" i="3"/>
  <c r="Z28" i="3"/>
  <c r="Z29" i="3"/>
  <c r="Z30" i="3"/>
  <c r="Z31" i="3"/>
  <c r="Z32" i="3"/>
  <c r="Z33" i="3"/>
  <c r="Z34" i="3"/>
  <c r="Z35" i="3"/>
  <c r="Z36" i="3"/>
  <c r="Z37" i="3"/>
  <c r="AB37" i="3" s="1"/>
  <c r="Z38" i="3"/>
  <c r="Z39" i="3"/>
  <c r="AB39" i="3" s="1"/>
  <c r="Z40" i="3"/>
  <c r="Z41" i="3"/>
  <c r="AB41" i="3" s="1"/>
  <c r="AF41" i="3" s="1"/>
  <c r="Z42" i="3"/>
  <c r="Z43" i="3"/>
  <c r="Z44" i="3"/>
  <c r="AB44" i="3" s="1"/>
  <c r="Z45" i="3"/>
  <c r="Z46" i="3"/>
  <c r="AB46" i="3" s="1"/>
  <c r="Z51" i="3"/>
  <c r="AF39" i="3" l="1"/>
  <c r="AB40" i="3"/>
  <c r="AF40" i="3" s="1"/>
  <c r="AB45" i="3"/>
  <c r="AF45" i="3" s="1"/>
  <c r="AB28" i="3"/>
  <c r="AF28" i="3" s="1"/>
  <c r="AF46" i="3"/>
  <c r="AF37" i="3"/>
  <c r="AB34" i="3"/>
  <c r="AF34" i="3" s="1"/>
  <c r="AB31" i="3"/>
  <c r="AF31" i="3" s="1"/>
  <c r="AB29" i="3"/>
  <c r="AF29" i="3" s="1"/>
  <c r="AB25" i="3"/>
  <c r="AF25" i="3" s="1"/>
  <c r="AB42" i="3"/>
  <c r="AF42" i="3" s="1"/>
  <c r="AB36" i="3"/>
  <c r="AF36" i="3" s="1"/>
  <c r="AB51" i="3"/>
  <c r="AF51" i="3" s="1"/>
  <c r="AB43" i="3"/>
  <c r="AF43" i="3" s="1"/>
  <c r="AB38" i="3"/>
  <c r="AF38" i="3" s="1"/>
  <c r="AB33" i="3"/>
  <c r="AF33" i="3" s="1"/>
  <c r="AB30" i="3"/>
  <c r="AF30" i="3" s="1"/>
  <c r="AB27" i="3"/>
  <c r="AF27" i="3" s="1"/>
  <c r="AF44" i="3"/>
  <c r="AB35" i="3"/>
  <c r="AF35" i="3" s="1"/>
  <c r="AB32" i="3"/>
  <c r="AF32" i="3" s="1"/>
  <c r="AB26" i="3"/>
  <c r="AF26" i="3" s="1"/>
  <c r="V52" i="3" l="1"/>
  <c r="V57" i="3" s="1"/>
  <c r="V58" i="3" s="1"/>
  <c r="L57" i="1"/>
  <c r="X58" i="3" l="1"/>
  <c r="V59" i="3" s="1"/>
  <c r="X59" i="3" s="1"/>
  <c r="Z11" i="3"/>
  <c r="AB11" i="3" s="1"/>
  <c r="AF11" i="3" s="1"/>
  <c r="E53" i="1"/>
  <c r="E39" i="1"/>
  <c r="E12" i="1"/>
  <c r="E11" i="1"/>
  <c r="E10" i="1"/>
  <c r="Z13" i="3" l="1"/>
  <c r="AB13" i="3" s="1"/>
  <c r="Z12" i="3"/>
  <c r="AB12" i="3" s="1"/>
  <c r="AF12" i="3" s="1"/>
  <c r="AF13" i="3" l="1"/>
  <c r="Z10" i="3" l="1"/>
  <c r="X52" i="3"/>
  <c r="E52" i="3" s="1"/>
  <c r="Z52" i="3" l="1"/>
  <c r="AB10" i="3"/>
  <c r="AF10" i="3" s="1"/>
  <c r="AB52" i="3" l="1"/>
  <c r="AF52" i="3" s="1"/>
</calcChain>
</file>

<file path=xl/sharedStrings.xml><?xml version="1.0" encoding="utf-8"?>
<sst xmlns="http://schemas.openxmlformats.org/spreadsheetml/2006/main" count="408" uniqueCount="159">
  <si>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</si>
  <si>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</si>
  <si>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</si>
  <si>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</si>
  <si>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</si>
  <si>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</si>
  <si>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</si>
  <si>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</si>
  <si>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</si>
  <si>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</si>
  <si>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</si>
  <si>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</si>
  <si>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</si>
  <si>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</si>
  <si>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</si>
  <si>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</si>
  <si>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</si>
  <si>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</si>
  <si>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</si>
  <si>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</si>
  <si>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</si>
  <si>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</si>
  <si>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</si>
  <si>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</si>
  <si>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</si>
  <si>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</si>
  <si>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</si>
  <si>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</si>
  <si>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</si>
  <si>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</si>
  <si>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</si>
  <si>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</si>
  <si>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</si>
  <si>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</si>
  <si>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</si>
  <si>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</si>
  <si>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</si>
  <si>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</si>
  <si>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</si>
  <si>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</si>
  <si>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</si>
  <si>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</si>
  <si>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</si>
  <si>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</si>
  <si>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</si>
  <si>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</si>
  <si>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</si>
  <si>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</si>
  <si>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</si>
  <si>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</si>
  <si>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</si>
  <si>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Complete final design review (FDR)</t>
  </si>
  <si>
    <t>Delivery of main material to start CB manufacturing at factory</t>
  </si>
  <si>
    <t>Cold Box 1 Manufacturing Complete</t>
  </si>
  <si>
    <t>Factory acceptance of completed turbines</t>
  </si>
  <si>
    <t>Cold Box 1 Received at SLAC</t>
  </si>
  <si>
    <t>Cold Box 1 Assembled at SLAC</t>
  </si>
  <si>
    <t>Cold Box 2 Manufacturing Complete</t>
  </si>
  <si>
    <t>Cold Box 2 Received at SLAC</t>
  </si>
  <si>
    <t>Cold Box 2 Assembled at SLAC</t>
  </si>
  <si>
    <t>Delivery of operating and maintenance manuals</t>
  </si>
  <si>
    <t>Mod 002: Issue order for Long Lead Items,  add engineering*</t>
  </si>
  <si>
    <t>Air Liquide Advanced Technologies, US Inc. (ALATUS)</t>
  </si>
  <si>
    <t>15-C1196</t>
  </si>
  <si>
    <t>Dana Arenius</t>
  </si>
  <si>
    <t>Invoice #</t>
  </si>
  <si>
    <t>Invoice Date</t>
  </si>
  <si>
    <t>Invoice Amount</t>
  </si>
  <si>
    <t>Fitzpatrick</t>
  </si>
  <si>
    <t>Approval Date</t>
  </si>
  <si>
    <t>Monthly Accrual ($)</t>
  </si>
  <si>
    <t>Mod#</t>
  </si>
  <si>
    <t>Unit Amount</t>
  </si>
  <si>
    <t>Total</t>
  </si>
  <si>
    <t>Award Sched Line</t>
  </si>
  <si>
    <t>Unit</t>
  </si>
  <si>
    <t>CP2 Fabrication</t>
  </si>
  <si>
    <t>CP2 Seismic Option 2</t>
  </si>
  <si>
    <t>CP2 Delivery</t>
  </si>
  <si>
    <t>Dual Core HX-1 Design</t>
  </si>
  <si>
    <t>Delay Costs for HX-1 Design</t>
  </si>
  <si>
    <t>N/A</t>
  </si>
  <si>
    <t>Administrative Mod</t>
  </si>
  <si>
    <t>Funding Modification</t>
  </si>
  <si>
    <t>Heat Exchangers Shipment - CP1</t>
  </si>
  <si>
    <t>Turbine Casing Shipment - CP1</t>
  </si>
  <si>
    <t>Turbine Cartridges and Spare Parts Shipment - CP1</t>
  </si>
  <si>
    <t>Heat Exchangers Shipment - CP2</t>
  </si>
  <si>
    <t>Turbine Casing Shipment - CP2</t>
  </si>
  <si>
    <t>Turbine Cartridges and Spare Parts Shipment - CP2</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</si>
  <si>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</si>
  <si>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</si>
  <si>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</si>
  <si>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</si>
  <si>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</si>
  <si>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</si>
  <si>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</si>
  <si>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</si>
  <si>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</si>
  <si>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</si>
  <si>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</si>
  <si>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</si>
  <si>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Tot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</si>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</sst>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s>
  <fonts count="29"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10" borderId="6">
      <alignment horizontal="center" vertical="center"/>
    </xf>
    <xf numFmtId="49" fontId="18" fillId="11" borderId="6">
      <alignment horizontal="center" vertical="center"/>
    </xf>
    <xf numFmtId="49" fontId="19" fillId="12" borderId="7">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2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6" fillId="0" borderId="0" xfId="0" applyFont="1" applyAlignment="1">
      <alignment horizontal="center"/>
    </xf>
    <xf numFmtId="0" fontId="6"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6" fillId="2" borderId="0" xfId="0" applyNumberFormat="1" applyFont="1" applyFill="1" applyBorder="1" applyAlignment="1">
      <alignment horizontal="center"/>
    </xf>
    <xf numFmtId="4" fontId="6" fillId="0" borderId="0" xfId="0" applyNumberFormat="1" applyFont="1" applyBorder="1" applyAlignment="1">
      <alignment horizontal="center" wrapText="1"/>
    </xf>
    <xf numFmtId="4" fontId="6"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4" fontId="0" fillId="0" borderId="1" xfId="0" applyNumberFormat="1" applyBorder="1" applyProtection="1">
      <protection locked="0"/>
    </xf>
    <xf numFmtId="0" fontId="5" fillId="0" borderId="0" xfId="0" applyFont="1" applyBorder="1" applyProtection="1">
      <protection locked="0"/>
    </xf>
    <xf numFmtId="0" fontId="5" fillId="5" borderId="0" xfId="0" applyFont="1" applyFill="1" applyProtection="1"/>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6" fillId="7" borderId="1" xfId="0" applyFont="1" applyFill="1" applyBorder="1" applyAlignment="1">
      <alignment horizontal="center" wrapText="1"/>
    </xf>
    <xf numFmtId="0" fontId="6" fillId="7" borderId="0" xfId="0" applyFont="1" applyFill="1" applyBorder="1" applyAlignment="1">
      <alignment horizontal="center" wrapText="1"/>
    </xf>
    <xf numFmtId="0" fontId="5" fillId="7" borderId="1" xfId="0" applyFont="1" applyFill="1" applyBorder="1" applyAlignment="1">
      <alignment horizontal="center" wrapText="1"/>
    </xf>
    <xf numFmtId="0" fontId="6"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wrapText="1"/>
    </xf>
    <xf numFmtId="9" fontId="0" fillId="0" borderId="0" xfId="1" applyFont="1" applyAlignment="1">
      <alignment horizontal="center"/>
    </xf>
    <xf numFmtId="0" fontId="0" fillId="0" borderId="0" xfId="0" applyAlignment="1">
      <alignment wrapText="1"/>
    </xf>
    <xf numFmtId="165" fontId="12" fillId="0" borderId="4" xfId="2" applyNumberFormat="1" applyFont="1" applyFill="1" applyBorder="1" applyAlignment="1">
      <alignment horizontal="center" vertical="center" wrapText="1"/>
    </xf>
    <xf numFmtId="0" fontId="13" fillId="8" borderId="4" xfId="0" applyFont="1" applyFill="1" applyBorder="1" applyAlignment="1">
      <alignment horizontal="center"/>
    </xf>
    <xf numFmtId="9" fontId="0" fillId="0" borderId="4" xfId="1" applyFont="1" applyBorder="1" applyAlignment="1">
      <alignment horizontal="center"/>
    </xf>
    <xf numFmtId="3" fontId="0" fillId="0" borderId="1" xfId="0" applyNumberFormat="1" applyBorder="1" applyProtection="1">
      <protection locked="0"/>
    </xf>
    <xf numFmtId="0" fontId="0" fillId="0" borderId="2" xfId="0" applyBorder="1" applyAlignment="1">
      <alignment horizontal="left" wrapText="1"/>
    </xf>
    <xf numFmtId="3" fontId="0" fillId="0" borderId="1" xfId="0" applyNumberFormat="1" applyBorder="1"/>
    <xf numFmtId="3" fontId="0" fillId="4" borderId="1" xfId="0" applyNumberFormat="1" applyFill="1" applyBorder="1" applyAlignment="1">
      <alignment wrapText="1"/>
    </xf>
    <xf numFmtId="3" fontId="0" fillId="3" borderId="1" xfId="0" applyNumberFormat="1" applyFill="1" applyBorder="1" applyAlignment="1" applyProtection="1">
      <alignment wrapText="1"/>
      <protection locked="0"/>
    </xf>
    <xf numFmtId="169" fontId="12" fillId="0" borderId="4" xfId="23" applyNumberFormat="1" applyFont="1" applyFill="1" applyBorder="1" applyAlignment="1">
      <alignment horizontal="center" vertical="center" wrapText="1"/>
    </xf>
    <xf numFmtId="169" fontId="12" fillId="9" borderId="4" xfId="23" applyNumberFormat="1" applyFont="1" applyFill="1" applyBorder="1" applyAlignment="1">
      <alignment horizontal="center" vertical="center" wrapText="1"/>
    </xf>
    <xf numFmtId="169" fontId="12" fillId="0" borderId="5" xfId="23" applyNumberFormat="1" applyFont="1" applyFill="1" applyBorder="1" applyAlignment="1">
      <alignment horizontal="center" vertical="center" wrapText="1"/>
    </xf>
    <xf numFmtId="168" fontId="0" fillId="0" borderId="0" xfId="7" applyNumberFormat="1" applyFont="1" applyAlignment="1">
      <alignment wrapText="1"/>
    </xf>
    <xf numFmtId="168" fontId="0" fillId="0" borderId="0" xfId="7" applyNumberFormat="1" applyFont="1" applyFill="1" applyBorder="1"/>
    <xf numFmtId="0" fontId="0" fillId="0" borderId="1" xfId="0" applyBorder="1" applyAlignment="1" applyProtection="1">
      <alignment horizontal="center"/>
      <protection locked="0"/>
    </xf>
    <xf numFmtId="0" fontId="5" fillId="0" borderId="0" xfId="0" applyFont="1"/>
    <xf numFmtId="44" fontId="0" fillId="0" borderId="0" xfId="3" applyFont="1"/>
    <xf numFmtId="3" fontId="0" fillId="0" borderId="0" xfId="0" applyNumberFormat="1"/>
    <xf numFmtId="169" fontId="12" fillId="7" borderId="4" xfId="23" applyNumberFormat="1" applyFont="1" applyFill="1" applyBorder="1" applyAlignment="1">
      <alignment horizontal="center" vertical="center" wrapText="1"/>
    </xf>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5" fillId="0" borderId="0" xfId="0" applyFont="1" applyAlignment="1">
      <alignment horizontal="left"/>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66" fontId="5" fillId="0" borderId="2" xfId="8" applyFont="1" applyBorder="1" applyAlignment="1" applyProtection="1"/>
    <xf numFmtId="0" fontId="5" fillId="0" borderId="2" xfId="0" applyFont="1" applyBorder="1" applyAlignment="1" applyProtection="1">
      <alignment wrapText="1"/>
    </xf>
    <xf numFmtId="0" fontId="0" fillId="0" borderId="1" xfId="0" applyBorder="1" applyAlignment="1" applyProtection="1">
      <alignment horizontal="center" vertical="top"/>
    </xf>
    <xf numFmtId="164" fontId="0" fillId="0" borderId="1" xfId="0" applyNumberFormat="1" applyBorder="1" applyProtection="1"/>
    <xf numFmtId="0" fontId="0" fillId="5" borderId="1" xfId="0" applyFill="1" applyBorder="1" applyAlignment="1" applyProtection="1">
      <alignment horizontal="center" vertical="top"/>
    </xf>
    <xf numFmtId="0" fontId="0" fillId="0" borderId="0" xfId="0" applyAlignment="1">
      <alignment horizontal="center"/>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0" fontId="5" fillId="7" borderId="0" xfId="0" applyFont="1" applyFill="1" applyBorder="1" applyAlignment="1">
      <alignment horizontal="center" wrapText="1"/>
    </xf>
    <xf numFmtId="17" fontId="5" fillId="7" borderId="0" xfId="0" applyNumberFormat="1" applyFont="1" applyFill="1" applyBorder="1" applyAlignment="1">
      <alignment horizontal="center" wrapText="1"/>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7" borderId="0" xfId="0" applyNumberFormat="1" applyFont="1" applyFill="1" applyBorder="1" applyAlignment="1">
      <alignment horizontal="center" wrapText="1"/>
    </xf>
    <xf numFmtId="44" fontId="0" fillId="0" borderId="0" xfId="0" applyNumberFormat="1"/>
    <xf numFmtId="44" fontId="0" fillId="0" borderId="0" xfId="0" applyNumberFormat="1" applyAlignment="1">
      <alignment wrapText="1"/>
    </xf>
    <xf numFmtId="168" fontId="0" fillId="0" borderId="4" xfId="7" applyNumberFormat="1" applyFont="1" applyBorder="1" applyAlignment="1" applyProtection="1">
      <alignment horizontal="center"/>
      <protection locked="0"/>
    </xf>
    <xf numFmtId="0" fontId="3" fillId="0" borderId="0" xfId="0" applyFont="1" applyAlignment="1"/>
    <xf numFmtId="9" fontId="0" fillId="0" borderId="4" xfId="1" applyNumberFormat="1" applyFont="1" applyBorder="1" applyAlignment="1" applyProtection="1">
      <alignment horizontal="center"/>
      <protection locked="0"/>
    </xf>
    <xf numFmtId="9" fontId="21" fillId="13" borderId="11" xfId="10" applyNumberFormat="1" applyFont="1" applyFill="1" applyBorder="1" applyAlignment="1">
      <alignment horizontal="center" vertical="center"/>
    </xf>
    <xf numFmtId="9" fontId="21" fillId="9" borderId="11" xfId="10" applyNumberFormat="1" applyFont="1" applyFill="1" applyBorder="1" applyAlignment="1">
      <alignment horizontal="center" vertical="center"/>
    </xf>
    <xf numFmtId="9" fontId="21" fillId="13" borderId="16" xfId="10" applyNumberFormat="1" applyFont="1" applyFill="1" applyBorder="1" applyAlignment="1">
      <alignment horizontal="center" vertical="center"/>
    </xf>
    <xf numFmtId="9" fontId="21" fillId="9" borderId="16" xfId="10" applyNumberFormat="1" applyFont="1" applyFill="1" applyBorder="1" applyAlignment="1">
      <alignment horizontal="center" vertical="center"/>
    </xf>
    <xf numFmtId="9" fontId="21" fillId="13" borderId="17"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pplyProtection="1">
      <alignment horizont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4" borderId="2" xfId="1" applyNumberFormat="1" applyFont="1" applyFill="1" applyBorder="1" applyAlignment="1" applyProtection="1">
      <alignment horizontal="center"/>
    </xf>
    <xf numFmtId="0" fontId="0" fillId="0" borderId="21" xfId="0" applyBorder="1" applyAlignment="1">
      <alignment horizontal="left"/>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6" borderId="18" xfId="0" applyFont="1" applyFill="1" applyBorder="1" applyAlignment="1">
      <alignment horizontal="center" vertical="center"/>
    </xf>
    <xf numFmtId="0" fontId="22" fillId="13" borderId="16" xfId="0" applyNumberFormat="1" applyFont="1" applyFill="1" applyBorder="1" applyAlignment="1">
      <alignment horizontal="left" vertical="center" wrapText="1"/>
    </xf>
    <xf numFmtId="169" fontId="22" fillId="13" borderId="11" xfId="0" applyNumberFormat="1" applyFont="1" applyFill="1" applyBorder="1" applyAlignment="1">
      <alignment horizontal="center" vertical="center"/>
    </xf>
    <xf numFmtId="169" fontId="22" fillId="9" borderId="11" xfId="0" applyNumberFormat="1" applyFont="1" applyFill="1" applyBorder="1" applyAlignment="1">
      <alignment horizontal="center" vertical="center" wrapText="1"/>
    </xf>
    <xf numFmtId="0" fontId="22" fillId="9" borderId="16" xfId="0" applyNumberFormat="1" applyFont="1" applyFill="1" applyBorder="1" applyAlignment="1">
      <alignment horizontal="left" vertical="center" wrapText="1"/>
    </xf>
    <xf numFmtId="169" fontId="22" fillId="9" borderId="11" xfId="0" applyNumberFormat="1" applyFont="1" applyFill="1" applyBorder="1" applyAlignment="1">
      <alignment horizontal="center" vertical="center"/>
    </xf>
    <xf numFmtId="172" fontId="22" fillId="13" borderId="19" xfId="9" applyNumberFormat="1" applyFont="1" applyFill="1" applyBorder="1" applyAlignment="1">
      <alignment horizontal="center" vertical="center" wrapText="1"/>
    </xf>
    <xf numFmtId="172" fontId="22" fillId="9" borderId="19" xfId="9" applyNumberFormat="1" applyFont="1" applyFill="1" applyBorder="1" applyAlignment="1">
      <alignment horizontal="center" vertical="center" wrapText="1"/>
    </xf>
    <xf numFmtId="0" fontId="22" fillId="9" borderId="16" xfId="0" applyNumberFormat="1" applyFont="1" applyFill="1" applyBorder="1" applyAlignment="1">
      <alignment horizontal="left" vertical="center" wrapText="1" indent="1"/>
    </xf>
    <xf numFmtId="0" fontId="5" fillId="6" borderId="22" xfId="0" applyFont="1" applyFill="1" applyBorder="1" applyAlignment="1">
      <alignment horizontal="center" vertical="center"/>
    </xf>
    <xf numFmtId="0" fontId="5" fillId="6" borderId="15" xfId="0" applyFont="1" applyFill="1" applyBorder="1" applyAlignment="1">
      <alignment horizontal="center" vertical="center"/>
    </xf>
    <xf numFmtId="0" fontId="22" fillId="13" borderId="17" xfId="0" applyNumberFormat="1" applyFont="1" applyFill="1" applyBorder="1" applyAlignment="1">
      <alignment horizontal="left" vertical="center" wrapText="1"/>
    </xf>
    <xf numFmtId="169" fontId="22" fillId="13" borderId="13" xfId="0" applyNumberFormat="1" applyFont="1" applyFill="1" applyBorder="1" applyAlignment="1">
      <alignment horizontal="center" vertical="center"/>
    </xf>
    <xf numFmtId="172" fontId="22" fillId="13" borderId="20" xfId="9" applyNumberFormat="1" applyFont="1" applyFill="1" applyBorder="1" applyAlignment="1">
      <alignment horizontal="center" vertical="center" wrapText="1"/>
    </xf>
    <xf numFmtId="0" fontId="26" fillId="0" borderId="12" xfId="0" applyFont="1" applyBorder="1" applyAlignment="1">
      <alignment horizontal="left" vertical="top" wrapText="1"/>
    </xf>
    <xf numFmtId="0" fontId="26" fillId="0" borderId="12" xfId="0" applyFont="1" applyBorder="1" applyAlignment="1">
      <alignment horizontal="left" vertical="top" wrapText="1" indent="1"/>
    </xf>
    <xf numFmtId="0" fontId="26" fillId="0" borderId="14" xfId="0" applyFont="1" applyBorder="1" applyAlignment="1">
      <alignment horizontal="left" vertical="top" wrapText="1"/>
    </xf>
    <xf numFmtId="0" fontId="13" fillId="15" borderId="8" xfId="0" applyFont="1" applyFill="1" applyBorder="1" applyAlignment="1">
      <alignment horizontal="center" vertical="center"/>
    </xf>
    <xf numFmtId="0" fontId="27" fillId="15" borderId="10"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1" xfId="0" applyBorder="1" applyAlignment="1">
      <alignment horizontal="left" vertical="center"/>
    </xf>
    <xf numFmtId="0" fontId="2" fillId="0" borderId="23" xfId="0" applyFont="1" applyBorder="1" applyAlignment="1">
      <alignment horizontal="center" vertical="center"/>
    </xf>
    <xf numFmtId="0" fontId="27" fillId="15" borderId="9" xfId="11" applyNumberFormat="1" applyFont="1" applyFill="1" applyBorder="1" applyAlignment="1">
      <alignment horizontal="center" vertical="center" wrapText="1"/>
    </xf>
    <xf numFmtId="16" fontId="26" fillId="0" borderId="12" xfId="0" applyNumberFormat="1" applyFont="1" applyBorder="1" applyAlignment="1">
      <alignment horizontal="left" vertical="top" wrapText="1"/>
    </xf>
    <xf numFmtId="0" fontId="25" fillId="9" borderId="26" xfId="0" applyNumberFormat="1" applyFont="1" applyFill="1" applyBorder="1" applyAlignment="1">
      <alignment horizontal="left" vertical="center" wrapText="1"/>
    </xf>
    <xf numFmtId="169" fontId="22" fillId="9" borderId="27" xfId="0" applyNumberFormat="1" applyFont="1" applyFill="1" applyBorder="1" applyAlignment="1">
      <alignment horizontal="center" vertical="center"/>
    </xf>
    <xf numFmtId="172" fontId="22" fillId="9" borderId="28" xfId="9" applyNumberFormat="1" applyFont="1" applyFill="1" applyBorder="1" applyAlignment="1">
      <alignment horizontal="center" vertical="center" wrapText="1"/>
    </xf>
    <xf numFmtId="9" fontId="21" fillId="9" borderId="26" xfId="10" applyNumberFormat="1" applyFont="1" applyFill="1" applyBorder="1" applyAlignment="1">
      <alignment horizontal="center" vertical="center"/>
    </xf>
    <xf numFmtId="0" fontId="26" fillId="0" borderId="29" xfId="0" applyFont="1" applyBorder="1" applyAlignment="1">
      <alignment horizontal="left" vertical="top" wrapText="1" indent="1"/>
    </xf>
    <xf numFmtId="0" fontId="26" fillId="0" borderId="14" xfId="0" applyFont="1" applyBorder="1" applyAlignment="1">
      <alignment horizontal="left" vertical="top" wrapText="1" indent="1"/>
    </xf>
    <xf numFmtId="0" fontId="0" fillId="0" borderId="0" xfId="0" applyAlignment="1">
      <alignment horizontal="center"/>
    </xf>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5" borderId="25" xfId="11" applyNumberFormat="1" applyFont="1" applyFill="1" applyBorder="1" applyAlignment="1">
      <alignment horizontal="center" vertical="center" wrapText="1"/>
    </xf>
    <xf numFmtId="0" fontId="27" fillId="15" borderId="24" xfId="11" applyNumberFormat="1" applyFont="1" applyFill="1" applyBorder="1" applyAlignment="1">
      <alignment horizontal="center" vertical="center" wrapText="1"/>
    </xf>
    <xf numFmtId="44" fontId="0" fillId="0" borderId="4" xfId="7" applyFont="1" applyBorder="1" applyAlignment="1" applyProtection="1">
      <alignment horizontal="center"/>
      <protection locked="0"/>
    </xf>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16">
    <dxf>
      <font>
        <color theme="0"/>
      </font>
      <fill>
        <patternFill>
          <bgColor theme="0" tint="-0.499984740745262"/>
        </patternFill>
      </fill>
    </dxf>
    <dxf>
      <fill>
        <patternFill>
          <bgColor theme="1" tint="0.24994659260841701"/>
        </patternFill>
      </fill>
    </dxf>
    <dxf>
      <fill>
        <patternFill>
          <bgColor theme="1" tint="0.2499465926084170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2" name="Table3" displayName="Table3" ref="A1:F13" headerRowDxfId="15">
  <autoFilter ref="A1:F13"/>
  <tableColumns count="6">
    <tableColumn id="1" name="Invoice #" totalsRowLabel="Total"/>
    <tableColumn id="2" name="Invoice Date" dataDxfId="14"/>
    <tableColumn id="3" name="Description"/>
    <tableColumn id="4" name="Invoice Amount" totalsRowFunction="sum" totalsRowDxfId="13" dataCellStyle="Currency"/>
    <tableColumn id="5" name="Approval Date" dataDxfId="12"/>
    <tableColumn id="6" name="PO line" dataDxfId="11"/>
  </tableColumns>
  <tableStyleInfo name="TableStyleMedium1" showFirstColumn="0" showLastColumn="0" showRowStripes="1" showColumnStripes="0"/>
</table>
</file>

<file path=xl/tables/table2.xml><?xml version="1.0" encoding="utf-8"?>
<table xmlns="http://schemas.openxmlformats.org/spreadsheetml/2006/main" id="1" name="ModsTable" displayName="ModsTable" ref="A1:G16" totalsRowCount="1" headerRowDxfId="10">
  <autoFilter ref="A1:G15"/>
  <sortState ref="A2:G15">
    <sortCondition ref="B1:B15"/>
  </sortState>
  <tableColumns count="7">
    <tableColumn id="1" name="C" totalsRowLabel="Total" dataDxfId="9"/>
    <tableColumn id="2" name="Mod#"/>
    <tableColumn id="3" name="Award Sched Line" dataDxfId="8" totalsRowDxfId="7"/>
    <tableColumn id="4" name="Description"/>
    <tableColumn id="5" name="Unit" dataDxfId="6" totalsRowDxfId="5"/>
    <tableColumn id="6" name="Unit Amount"/>
    <tableColumn id="7" name="Total" totalsRowFunction="sum"/>
  </tableColumns>
  <tableStyleInfo name="TableStyleMedium9" showFirstColumn="0" showLastColumn="0" showRowStripes="1" showColumnStripes="0"/>
</table>
</file>

<file path=xl/tables/table3.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4"/>
    <tableColumn id="4" name="Issued By" dataDxfId="3"/>
    <tableColumn id="5" name="Review Date"/>
    <tableColumn id="6" name="Approved?"/>
    <tableColumn id="8" name="Resulting Mod"/>
    <tableColumn id="7" name="Note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showGridLines="0" tabSelected="1" zoomScaleNormal="100" workbookViewId="0">
      <selection activeCell="G9" sqref="G9"/>
    </sheetView>
  </sheetViews>
  <sheetFormatPr defaultColWidth="9.109375" defaultRowHeight="13.2" x14ac:dyDescent="0.25"/>
  <cols>
    <col min="1" max="1" width="8.6640625" style="19" customWidth="1"/>
    <col min="2" max="2" width="3.6640625" style="19" customWidth="1"/>
    <col min="3" max="3" width="9.88671875" style="24" customWidth="1"/>
    <col min="4" max="4" width="3.33203125" style="19" customWidth="1"/>
    <col min="5" max="5" width="7.88671875" style="24" customWidth="1"/>
    <col min="6" max="6" width="3.6640625" style="19" customWidth="1"/>
    <col min="7" max="7" width="9.109375" style="19" customWidth="1"/>
    <col min="8" max="8" width="10.44140625" style="19" customWidth="1"/>
    <col min="9" max="9" width="8" style="19" customWidth="1"/>
    <col min="10" max="10" width="14.5546875" style="19" customWidth="1"/>
    <col min="11" max="11" width="10.109375" style="19" bestFit="1" customWidth="1"/>
    <col min="12" max="16384" width="9.109375" style="19"/>
  </cols>
  <sheetData>
    <row r="1" spans="1:12" ht="15.6" x14ac:dyDescent="0.3">
      <c r="A1" s="185" t="s">
        <v>4</v>
      </c>
      <c r="B1" s="185"/>
      <c r="C1" s="185"/>
      <c r="D1" s="185"/>
      <c r="E1" s="185"/>
      <c r="F1" s="185"/>
      <c r="G1" s="185"/>
      <c r="H1" s="185"/>
      <c r="I1" s="185"/>
      <c r="J1" s="185"/>
      <c r="K1" s="185"/>
      <c r="L1" s="185"/>
    </row>
    <row r="2" spans="1:12" ht="15.6" x14ac:dyDescent="0.3">
      <c r="A2" s="185" t="s">
        <v>33</v>
      </c>
      <c r="B2" s="185"/>
      <c r="C2" s="185"/>
      <c r="D2" s="185"/>
      <c r="E2" s="185"/>
      <c r="F2" s="185"/>
      <c r="G2" s="185"/>
      <c r="H2" s="185"/>
      <c r="I2" s="185"/>
      <c r="J2" s="185"/>
      <c r="K2" s="185"/>
      <c r="L2" s="185"/>
    </row>
    <row r="3" spans="1:12" ht="15.6" x14ac:dyDescent="0.3">
      <c r="A3" s="185" t="s">
        <v>18</v>
      </c>
      <c r="B3" s="185"/>
      <c r="C3" s="185"/>
      <c r="D3" s="185"/>
      <c r="E3" s="185"/>
      <c r="F3" s="185"/>
      <c r="G3" s="185"/>
      <c r="H3" s="185"/>
      <c r="I3" s="185"/>
      <c r="J3" s="185"/>
      <c r="K3" s="185"/>
      <c r="L3" s="185"/>
    </row>
    <row r="4" spans="1:12" ht="27.75" customHeight="1" x14ac:dyDescent="0.3">
      <c r="A4" s="185"/>
      <c r="B4" s="185"/>
      <c r="C4" s="185"/>
      <c r="D4" s="185"/>
      <c r="E4" s="185"/>
      <c r="F4" s="185"/>
      <c r="G4" s="185"/>
      <c r="H4" s="185"/>
      <c r="I4" s="185"/>
      <c r="J4" s="185"/>
    </row>
    <row r="5" spans="1:12" ht="23.25" customHeight="1" x14ac:dyDescent="0.25">
      <c r="A5" s="18" t="s">
        <v>0</v>
      </c>
      <c r="B5" s="20"/>
      <c r="C5" s="95" t="str">
        <f>' Accting USE Data Entry Form'!$C$4</f>
        <v>Air Liquide Advanced Technologies, US Inc. (ALATUS)</v>
      </c>
      <c r="D5" s="30"/>
      <c r="E5" s="103"/>
      <c r="F5" s="30"/>
      <c r="G5" s="30"/>
      <c r="H5" s="46"/>
      <c r="I5" s="20"/>
      <c r="J5" s="21"/>
      <c r="K5" s="22" t="s">
        <v>27</v>
      </c>
      <c r="L5" s="104"/>
    </row>
    <row r="6" spans="1:12" ht="24.75" customHeight="1" x14ac:dyDescent="0.25">
      <c r="G6" s="20"/>
      <c r="H6" s="20"/>
    </row>
    <row r="7" spans="1:12" x14ac:dyDescent="0.25">
      <c r="A7" s="19" t="s">
        <v>2</v>
      </c>
      <c r="B7" s="20"/>
      <c r="C7" s="103" t="str">
        <f>' Accting USE Data Entry Form'!$C$6</f>
        <v>15-C1196</v>
      </c>
      <c r="D7" s="30"/>
      <c r="E7" s="103"/>
      <c r="F7" s="30"/>
      <c r="G7" s="105" t="s">
        <v>40</v>
      </c>
      <c r="H7" s="46" t="str">
        <f>' Accting USE Data Entry Form'!$C$8</f>
        <v>Fitzpatrick</v>
      </c>
      <c r="I7" s="46"/>
      <c r="J7" s="23" t="s">
        <v>44</v>
      </c>
      <c r="K7" s="106">
        <f>' Accting USE Data Entry Form'!$AD$4</f>
        <v>42916</v>
      </c>
      <c r="L7" s="30"/>
    </row>
    <row r="8" spans="1:12" x14ac:dyDescent="0.25">
      <c r="K8" s="24" t="s">
        <v>20</v>
      </c>
    </row>
    <row r="9" spans="1:12" s="25" customFormat="1" ht="34.5" customHeight="1" x14ac:dyDescent="0.25">
      <c r="A9" s="96" t="s">
        <v>1</v>
      </c>
      <c r="C9" s="96" t="s">
        <v>5</v>
      </c>
      <c r="D9" s="47"/>
      <c r="E9" s="97" t="s">
        <v>41</v>
      </c>
      <c r="G9" s="95" t="s">
        <v>32</v>
      </c>
      <c r="H9" s="26"/>
      <c r="I9" s="27"/>
      <c r="J9" s="27"/>
      <c r="K9" s="27"/>
      <c r="L9" s="27"/>
    </row>
    <row r="10" spans="1:12" ht="13.2" customHeight="1" x14ac:dyDescent="0.25">
      <c r="A10" s="107">
        <f>IF(' Accting USE Data Entry Form'!$A10&gt;0,' Accting USE Data Entry Form'!$A10,"")</f>
        <v>1</v>
      </c>
      <c r="C10" s="108">
        <f>' Accting USE Data Entry Form'!T10</f>
        <v>1</v>
      </c>
      <c r="D10" s="51"/>
      <c r="E10" s="147" t="str">
        <f>IF($L$5="yes","X"," ")</f>
        <v xml:space="preserve"> </v>
      </c>
      <c r="G10" s="109" t="str">
        <f>IF(' Accting USE Data Entry Form'!$C10&gt;0,' Accting USE Data Entry Form'!$C10,"")</f>
        <v>Completion of Kick Off Meeting (KOM)</v>
      </c>
      <c r="H10" s="109"/>
      <c r="I10" s="109"/>
      <c r="J10" s="109"/>
      <c r="K10" s="109"/>
      <c r="L10" s="109"/>
    </row>
    <row r="11" spans="1:12" ht="13.2" customHeight="1" x14ac:dyDescent="0.25">
      <c r="A11" s="107">
        <f>IF(' Accting USE Data Entry Form'!$A11&gt;0,' Accting USE Data Entry Form'!$A11,"")</f>
        <v>2</v>
      </c>
      <c r="C11" s="108">
        <f>' Accting USE Data Entry Form'!T11</f>
        <v>1</v>
      </c>
      <c r="D11" s="52"/>
      <c r="E11" s="147" t="str">
        <f t="shared" ref="E11:E53" si="0">IF($L$5="yes","X"," ")</f>
        <v xml:space="preserve"> </v>
      </c>
      <c r="G11" s="109" t="str">
        <f>IF(' Accting USE Data Entry Form'!$C11&gt;0,' Accting USE Data Entry Form'!$C11,"")</f>
        <v>Preliminary Design Review (PDR)</v>
      </c>
      <c r="H11" s="109"/>
      <c r="I11" s="109"/>
      <c r="J11" s="109"/>
      <c r="K11" s="109"/>
      <c r="L11" s="109"/>
    </row>
    <row r="12" spans="1:12" ht="13.2" customHeight="1" x14ac:dyDescent="0.25">
      <c r="A12" s="107">
        <f>IF(' Accting USE Data Entry Form'!$A12&gt;0,' Accting USE Data Entry Form'!$A12,"")</f>
        <v>3</v>
      </c>
      <c r="C12" s="108">
        <f>' Accting USE Data Entry Form'!T12</f>
        <v>0.99999998285621616</v>
      </c>
      <c r="D12" s="52"/>
      <c r="E12" s="147" t="str">
        <f t="shared" si="0"/>
        <v xml:space="preserve"> </v>
      </c>
      <c r="G12" s="109" t="str">
        <f>IF(' Accting USE Data Entry Form'!$C12&gt;0,' Accting USE Data Entry Form'!$C12,"")</f>
        <v>Mod 002: Issue order for Long Lead Items,  add engineering*</v>
      </c>
      <c r="H12" s="109"/>
      <c r="I12" s="109"/>
      <c r="J12" s="109"/>
      <c r="K12" s="109"/>
      <c r="L12" s="109"/>
    </row>
    <row r="13" spans="1:12" ht="13.2" customHeight="1" x14ac:dyDescent="0.25">
      <c r="A13" s="107">
        <f>IF(' Accting USE Data Entry Form'!$A13&gt;0,' Accting USE Data Entry Form'!$A13,"")</f>
        <v>4</v>
      </c>
      <c r="C13" s="108">
        <f>' Accting USE Data Entry Form'!T13</f>
        <v>1</v>
      </c>
      <c r="D13" s="52"/>
      <c r="E13" s="147"/>
      <c r="G13" s="109" t="str">
        <f>IF(' Accting USE Data Entry Form'!$C13&gt;0,' Accting USE Data Entry Form'!$C13,"")</f>
        <v>Complete final design review (FDR)</v>
      </c>
      <c r="H13" s="109"/>
      <c r="I13" s="109"/>
      <c r="J13" s="109"/>
      <c r="K13" s="109"/>
      <c r="L13" s="109"/>
    </row>
    <row r="14" spans="1:12" ht="13.2" customHeight="1" x14ac:dyDescent="0.25">
      <c r="A14" s="141">
        <f>IF(' Accting USE Data Entry Form'!$A14&gt;0,' Accting USE Data Entry Form'!$A14,"")</f>
        <v>5</v>
      </c>
      <c r="C14" s="108">
        <f>' Accting USE Data Entry Form'!T14</f>
        <v>1</v>
      </c>
      <c r="D14" s="52"/>
      <c r="E14" s="147"/>
      <c r="G14" s="109" t="str">
        <f>IF(' Accting USE Data Entry Form'!$C14&gt;0,' Accting USE Data Entry Form'!$C14,"")</f>
        <v>Delivery of main material to start CB manufacturing at factory</v>
      </c>
      <c r="H14" s="109"/>
      <c r="I14" s="109"/>
      <c r="J14" s="109"/>
      <c r="K14" s="109"/>
      <c r="L14" s="109"/>
    </row>
    <row r="15" spans="1:12" ht="13.2" customHeight="1" x14ac:dyDescent="0.25">
      <c r="A15" s="141">
        <f>IF(' Accting USE Data Entry Form'!$A15&gt;0,' Accting USE Data Entry Form'!$A15,"")</f>
        <v>6</v>
      </c>
      <c r="C15" s="108">
        <f>' Accting USE Data Entry Form'!T15</f>
        <v>0</v>
      </c>
      <c r="D15" s="52"/>
      <c r="E15" s="147"/>
      <c r="G15" s="109" t="str">
        <f>IF(' Accting USE Data Entry Form'!$C15&gt;0,' Accting USE Data Entry Form'!$C15,"")</f>
        <v>Cold Box 1 Manufacturing Complete</v>
      </c>
      <c r="H15" s="109"/>
      <c r="I15" s="109"/>
      <c r="J15" s="109"/>
      <c r="K15" s="109"/>
      <c r="L15" s="109"/>
    </row>
    <row r="16" spans="1:12" ht="13.2" customHeight="1" x14ac:dyDescent="0.25">
      <c r="A16" s="141">
        <f>IF(' Accting USE Data Entry Form'!$A16&gt;0,' Accting USE Data Entry Form'!$A16,"")</f>
        <v>7</v>
      </c>
      <c r="C16" s="108">
        <f>' Accting USE Data Entry Form'!T16</f>
        <v>0</v>
      </c>
      <c r="D16" s="52"/>
      <c r="E16" s="147"/>
      <c r="G16" s="109" t="str">
        <f>IF(' Accting USE Data Entry Form'!$C16&gt;0,' Accting USE Data Entry Form'!$C16,"")</f>
        <v>MOD 005: Customs &amp; Duties for Line 5</v>
      </c>
      <c r="H16" s="109"/>
      <c r="I16" s="109"/>
      <c r="J16" s="109"/>
      <c r="K16" s="109"/>
      <c r="L16" s="109"/>
    </row>
    <row r="17" spans="1:12" ht="13.2" customHeight="1" x14ac:dyDescent="0.25">
      <c r="A17" s="141">
        <f>IF(' Accting USE Data Entry Form'!$A17&gt;0,' Accting USE Data Entry Form'!$A17,"")</f>
        <v>8</v>
      </c>
      <c r="C17" s="108">
        <f>' Accting USE Data Entry Form'!T17</f>
        <v>0</v>
      </c>
      <c r="D17" s="52"/>
      <c r="E17" s="147"/>
      <c r="G17" s="109" t="str">
        <f>IF(' Accting USE Data Entry Form'!$C17&gt;0,' Accting USE Data Entry Form'!$C17,"")</f>
        <v>MOD 005: UL Stamp for ELE Boxes</v>
      </c>
      <c r="H17" s="109"/>
      <c r="I17" s="109"/>
      <c r="J17" s="109"/>
      <c r="K17" s="109"/>
      <c r="L17" s="109"/>
    </row>
    <row r="18" spans="1:12" ht="13.2" customHeight="1" x14ac:dyDescent="0.25">
      <c r="A18" s="141">
        <f>IF(' Accting USE Data Entry Form'!$A18&gt;0,' Accting USE Data Entry Form'!$A18,"")</f>
        <v>9</v>
      </c>
      <c r="C18" s="108">
        <f>' Accting USE Data Entry Form'!T18</f>
        <v>0</v>
      </c>
      <c r="D18" s="52"/>
      <c r="E18" s="147"/>
      <c r="G18" s="109" t="str">
        <f>IF(' Accting USE Data Entry Form'!$C18&gt;0,' Accting USE Data Entry Form'!$C18,"")</f>
        <v>Factory acceptance of completed turbines</v>
      </c>
      <c r="H18" s="109"/>
      <c r="I18" s="109"/>
      <c r="J18" s="109"/>
      <c r="K18" s="109"/>
      <c r="L18" s="109"/>
    </row>
    <row r="19" spans="1:12" ht="13.2" customHeight="1" x14ac:dyDescent="0.25">
      <c r="A19" s="141">
        <f>IF(' Accting USE Data Entry Form'!$A19&gt;0,' Accting USE Data Entry Form'!$A19,"")</f>
        <v>10</v>
      </c>
      <c r="C19" s="108">
        <f>' Accting USE Data Entry Form'!T19</f>
        <v>0</v>
      </c>
      <c r="D19" s="52"/>
      <c r="E19" s="147"/>
      <c r="G19" s="109" t="str">
        <f>IF(' Accting USE Data Entry Form'!$C19&gt;0,' Accting USE Data Entry Form'!$C19,"")</f>
        <v>Cold Box 1 Received at SLAC</v>
      </c>
      <c r="H19" s="109"/>
      <c r="I19" s="109"/>
      <c r="J19" s="109"/>
      <c r="K19" s="109"/>
      <c r="L19" s="109"/>
    </row>
    <row r="20" spans="1:12" ht="13.2" customHeight="1" x14ac:dyDescent="0.25">
      <c r="A20" s="141">
        <f>IF(' Accting USE Data Entry Form'!$A20&gt;0,' Accting USE Data Entry Form'!$A20,"")</f>
        <v>11</v>
      </c>
      <c r="C20" s="108">
        <f>' Accting USE Data Entry Form'!T20</f>
        <v>0</v>
      </c>
      <c r="D20" s="52"/>
      <c r="E20" s="147"/>
      <c r="G20" s="109" t="str">
        <f>IF(' Accting USE Data Entry Form'!$C20&gt;0,' Accting USE Data Entry Form'!$C20,"")</f>
        <v>Cold Box 1 Assembled at SLAC</v>
      </c>
      <c r="H20" s="109"/>
      <c r="I20" s="109"/>
      <c r="J20" s="109"/>
      <c r="K20" s="109"/>
      <c r="L20" s="109"/>
    </row>
    <row r="21" spans="1:12" ht="13.2" customHeight="1" x14ac:dyDescent="0.25">
      <c r="A21" s="141">
        <f>IF(' Accting USE Data Entry Form'!$A21&gt;0,' Accting USE Data Entry Form'!$A21,"")</f>
        <v>12</v>
      </c>
      <c r="C21" s="108">
        <f>' Accting USE Data Entry Form'!T21</f>
        <v>0</v>
      </c>
      <c r="D21" s="52"/>
      <c r="E21" s="147"/>
      <c r="G21" s="109" t="str">
        <f>IF(' Accting USE Data Entry Form'!$C21&gt;0,' Accting USE Data Entry Form'!$C21,"")</f>
        <v>Cold Box 2 Manufacturing Complete</v>
      </c>
      <c r="H21" s="109"/>
      <c r="I21" s="109"/>
      <c r="J21" s="109"/>
      <c r="K21" s="109"/>
      <c r="L21" s="109"/>
    </row>
    <row r="22" spans="1:12" ht="13.2" customHeight="1" x14ac:dyDescent="0.25">
      <c r="A22" s="141">
        <f>IF(' Accting USE Data Entry Form'!$A22&gt;0,' Accting USE Data Entry Form'!$A22,"")</f>
        <v>13</v>
      </c>
      <c r="C22" s="108">
        <f>' Accting USE Data Entry Form'!T22</f>
        <v>0</v>
      </c>
      <c r="D22" s="52"/>
      <c r="E22" s="147"/>
      <c r="G22" s="109" t="str">
        <f>IF(' Accting USE Data Entry Form'!$C22&gt;0,' Accting USE Data Entry Form'!$C22,"")</f>
        <v>Cold Box 2 Received at SLAC</v>
      </c>
      <c r="H22" s="109"/>
      <c r="I22" s="109"/>
      <c r="J22" s="109"/>
      <c r="K22" s="109"/>
      <c r="L22" s="109"/>
    </row>
    <row r="23" spans="1:12" ht="13.2" customHeight="1" x14ac:dyDescent="0.25">
      <c r="A23" s="141">
        <f>IF(' Accting USE Data Entry Form'!$A23&gt;0,' Accting USE Data Entry Form'!$A23,"")</f>
        <v>14</v>
      </c>
      <c r="C23" s="108">
        <f>' Accting USE Data Entry Form'!T23</f>
        <v>0</v>
      </c>
      <c r="D23" s="52"/>
      <c r="E23" s="147"/>
      <c r="G23" s="109" t="str">
        <f>IF(' Accting USE Data Entry Form'!$C23&gt;0,' Accting USE Data Entry Form'!$C23,"")</f>
        <v>Cold Box 2 Assembled at SLAC</v>
      </c>
      <c r="H23" s="109"/>
      <c r="I23" s="109"/>
      <c r="J23" s="109"/>
      <c r="K23" s="109"/>
      <c r="L23" s="109"/>
    </row>
    <row r="24" spans="1:12" ht="13.2" customHeight="1" x14ac:dyDescent="0.25">
      <c r="A24" s="141">
        <f>IF(' Accting USE Data Entry Form'!$A24&gt;0,' Accting USE Data Entry Form'!$A24,"")</f>
        <v>15</v>
      </c>
      <c r="C24" s="108">
        <f>' Accting USE Data Entry Form'!T24</f>
        <v>0</v>
      </c>
      <c r="D24" s="52"/>
      <c r="E24" s="147"/>
      <c r="G24" s="109" t="str">
        <f>IF(' Accting USE Data Entry Form'!$C24&gt;0,' Accting USE Data Entry Form'!$C24,"")</f>
        <v>Commissioning, Training, &amp; Acceptance - CB1</v>
      </c>
      <c r="H24" s="109"/>
      <c r="I24" s="109"/>
      <c r="J24" s="109"/>
      <c r="K24" s="109"/>
      <c r="L24" s="109"/>
    </row>
    <row r="25" spans="1:12" ht="13.2" customHeight="1" x14ac:dyDescent="0.25">
      <c r="A25" s="141">
        <f>IF(' Accting USE Data Entry Form'!$A25&gt;0,' Accting USE Data Entry Form'!$A25,"")</f>
        <v>16</v>
      </c>
      <c r="C25" s="108">
        <f>' Accting USE Data Entry Form'!T25</f>
        <v>0</v>
      </c>
      <c r="D25" s="52"/>
      <c r="E25" s="147"/>
      <c r="G25" s="109" t="str">
        <f>IF(' Accting USE Data Entry Form'!$C25&gt;0,' Accting USE Data Entry Form'!$C25,"")</f>
        <v>Delivery of operating and maintenance manuals</v>
      </c>
      <c r="H25" s="110"/>
      <c r="I25" s="110"/>
      <c r="J25" s="110"/>
      <c r="K25" s="110"/>
      <c r="L25" s="110"/>
    </row>
    <row r="26" spans="1:12" ht="13.2" customHeight="1" x14ac:dyDescent="0.25">
      <c r="A26" s="141">
        <f>IF(' Accting USE Data Entry Form'!$A26&gt;0,' Accting USE Data Entry Form'!$A26,"")</f>
        <v>17</v>
      </c>
      <c r="C26" s="108">
        <f>' Accting USE Data Entry Form'!T26</f>
        <v>0</v>
      </c>
      <c r="D26" s="52"/>
      <c r="E26" s="147"/>
      <c r="G26" s="109" t="str">
        <f>IF(' Accting USE Data Entry Form'!$C26&gt;0,' Accting USE Data Entry Form'!$C26,"")</f>
        <v>Commissioning, Training, &amp; Acceptance - CB2</v>
      </c>
      <c r="H26" s="110"/>
      <c r="I26" s="110"/>
      <c r="J26" s="110"/>
      <c r="K26" s="110"/>
      <c r="L26" s="110"/>
    </row>
    <row r="27" spans="1:12" ht="13.2" customHeight="1" x14ac:dyDescent="0.25">
      <c r="A27" s="141">
        <f>IF(' Accting USE Data Entry Form'!$A27&gt;0,' Accting USE Data Entry Form'!$A27,"")</f>
        <v>18</v>
      </c>
      <c r="C27" s="108">
        <f>' Accting USE Data Entry Form'!T27</f>
        <v>0</v>
      </c>
      <c r="D27" s="52"/>
      <c r="E27" s="147"/>
      <c r="G27" s="109" t="str">
        <f>IF(' Accting USE Data Entry Form'!$C27&gt;0,' Accting USE Data Entry Form'!$C27,"")</f>
        <v/>
      </c>
      <c r="H27" s="110"/>
      <c r="I27" s="110"/>
      <c r="J27" s="110"/>
      <c r="K27" s="110"/>
      <c r="L27" s="110"/>
    </row>
    <row r="28" spans="1:12" ht="13.2" customHeight="1" x14ac:dyDescent="0.25">
      <c r="A28" s="141">
        <f>IF(' Accting USE Data Entry Form'!$A28&gt;0,' Accting USE Data Entry Form'!$A28,"")</f>
        <v>19</v>
      </c>
      <c r="C28" s="108">
        <f>' Accting USE Data Entry Form'!T28</f>
        <v>0</v>
      </c>
      <c r="D28" s="52"/>
      <c r="E28" s="147"/>
      <c r="G28" s="109" t="str">
        <f>IF(' Accting USE Data Entry Form'!$C28&gt;0,' Accting USE Data Entry Form'!$C28,"")</f>
        <v/>
      </c>
      <c r="H28" s="110"/>
      <c r="I28" s="110"/>
      <c r="J28" s="110"/>
      <c r="K28" s="110"/>
      <c r="L28" s="110"/>
    </row>
    <row r="29" spans="1:12" ht="13.2" customHeight="1" x14ac:dyDescent="0.25">
      <c r="A29" s="141">
        <f>IF(' Accting USE Data Entry Form'!$A29&gt;0,' Accting USE Data Entry Form'!$A29,"")</f>
        <v>20</v>
      </c>
      <c r="C29" s="108">
        <f>' Accting USE Data Entry Form'!T29</f>
        <v>0</v>
      </c>
      <c r="D29" s="52"/>
      <c r="E29" s="147"/>
      <c r="G29" s="109" t="str">
        <f>IF(' Accting USE Data Entry Form'!$C29&gt;0,' Accting USE Data Entry Form'!$C29,"")</f>
        <v/>
      </c>
      <c r="H29" s="110"/>
      <c r="I29" s="110"/>
      <c r="J29" s="110"/>
      <c r="K29" s="110"/>
      <c r="L29" s="110"/>
    </row>
    <row r="30" spans="1:12" ht="13.2" customHeight="1" x14ac:dyDescent="0.25">
      <c r="A30" s="141">
        <f>IF(' Accting USE Data Entry Form'!$A30&gt;0,' Accting USE Data Entry Form'!$A30,"")</f>
        <v>21</v>
      </c>
      <c r="C30" s="108">
        <f>' Accting USE Data Entry Form'!T30</f>
        <v>0</v>
      </c>
      <c r="D30" s="52"/>
      <c r="E30" s="147"/>
      <c r="G30" s="109" t="str">
        <f>IF(' Accting USE Data Entry Form'!$C30&gt;0,' Accting USE Data Entry Form'!$C30,"")</f>
        <v/>
      </c>
      <c r="H30" s="110"/>
      <c r="I30" s="110"/>
      <c r="J30" s="110"/>
      <c r="K30" s="110"/>
      <c r="L30" s="110"/>
    </row>
    <row r="31" spans="1:12" ht="13.2" customHeight="1" x14ac:dyDescent="0.25">
      <c r="A31" s="141">
        <f>IF(' Accting USE Data Entry Form'!$A31&gt;0,' Accting USE Data Entry Form'!$A31,"")</f>
        <v>22</v>
      </c>
      <c r="C31" s="108">
        <f>' Accting USE Data Entry Form'!T31</f>
        <v>0</v>
      </c>
      <c r="D31" s="52"/>
      <c r="E31" s="147"/>
      <c r="G31" s="109" t="str">
        <f>IF(' Accting USE Data Entry Form'!$C31&gt;0,' Accting USE Data Entry Form'!$C31,"")</f>
        <v/>
      </c>
      <c r="H31" s="110"/>
      <c r="I31" s="110"/>
      <c r="J31" s="110"/>
      <c r="K31" s="110"/>
      <c r="L31" s="110"/>
    </row>
    <row r="32" spans="1:12" ht="13.2" customHeight="1" x14ac:dyDescent="0.25">
      <c r="A32" s="141">
        <f>IF(' Accting USE Data Entry Form'!$A32&gt;0,' Accting USE Data Entry Form'!$A32,"")</f>
        <v>23</v>
      </c>
      <c r="C32" s="108">
        <f>' Accting USE Data Entry Form'!T32</f>
        <v>0</v>
      </c>
      <c r="D32" s="52"/>
      <c r="E32" s="147"/>
      <c r="G32" s="109" t="str">
        <f>IF(' Accting USE Data Entry Form'!$C32&gt;0,' Accting USE Data Entry Form'!$C32,"")</f>
        <v/>
      </c>
      <c r="H32" s="110"/>
      <c r="I32" s="110"/>
      <c r="J32" s="110"/>
      <c r="K32" s="110"/>
      <c r="L32" s="110"/>
    </row>
    <row r="33" spans="1:12" ht="13.2" customHeight="1" x14ac:dyDescent="0.25">
      <c r="A33" s="141">
        <f>IF(' Accting USE Data Entry Form'!$A33&gt;0,' Accting USE Data Entry Form'!$A33,"")</f>
        <v>24</v>
      </c>
      <c r="C33" s="108">
        <f>' Accting USE Data Entry Form'!T33</f>
        <v>0</v>
      </c>
      <c r="D33" s="52"/>
      <c r="E33" s="147"/>
      <c r="G33" s="109" t="str">
        <f>IF(' Accting USE Data Entry Form'!$C33&gt;0,' Accting USE Data Entry Form'!$C33,"")</f>
        <v/>
      </c>
      <c r="H33" s="110"/>
      <c r="I33" s="110"/>
      <c r="J33" s="110"/>
      <c r="K33" s="110"/>
      <c r="L33" s="110"/>
    </row>
    <row r="34" spans="1:12" ht="13.2" customHeight="1" x14ac:dyDescent="0.25">
      <c r="A34" s="141">
        <f>IF(' Accting USE Data Entry Form'!$A34&gt;0,' Accting USE Data Entry Form'!$A34,"")</f>
        <v>25</v>
      </c>
      <c r="C34" s="108">
        <f>' Accting USE Data Entry Form'!T34</f>
        <v>0</v>
      </c>
      <c r="D34" s="52"/>
      <c r="E34" s="147"/>
      <c r="G34" s="109" t="str">
        <f>IF(' Accting USE Data Entry Form'!$C34&gt;0,' Accting USE Data Entry Form'!$C34,"")</f>
        <v/>
      </c>
      <c r="H34" s="110"/>
      <c r="I34" s="110"/>
      <c r="J34" s="110"/>
      <c r="K34" s="110"/>
      <c r="L34" s="110"/>
    </row>
    <row r="35" spans="1:12" ht="13.2" customHeight="1" x14ac:dyDescent="0.25">
      <c r="A35" s="141">
        <f>IF(' Accting USE Data Entry Form'!$A35&gt;0,' Accting USE Data Entry Form'!$A35,"")</f>
        <v>26</v>
      </c>
      <c r="C35" s="108">
        <f>' Accting USE Data Entry Form'!T35</f>
        <v>0</v>
      </c>
      <c r="D35" s="52"/>
      <c r="E35" s="147"/>
      <c r="G35" s="109" t="str">
        <f>IF(' Accting USE Data Entry Form'!$C35&gt;0,' Accting USE Data Entry Form'!$C35,"")</f>
        <v/>
      </c>
      <c r="H35" s="110"/>
      <c r="I35" s="110"/>
      <c r="J35" s="110"/>
      <c r="K35" s="110"/>
      <c r="L35" s="110"/>
    </row>
    <row r="36" spans="1:12" ht="13.2" customHeight="1" x14ac:dyDescent="0.25">
      <c r="A36" s="141">
        <f>IF(' Accting USE Data Entry Form'!$A36&gt;0,' Accting USE Data Entry Form'!$A36,"")</f>
        <v>27</v>
      </c>
      <c r="C36" s="108">
        <f>' Accting USE Data Entry Form'!T36</f>
        <v>0</v>
      </c>
      <c r="D36" s="52"/>
      <c r="E36" s="147"/>
      <c r="G36" s="109" t="str">
        <f>IF(' Accting USE Data Entry Form'!$C36&gt;0,' Accting USE Data Entry Form'!$C36,"")</f>
        <v/>
      </c>
      <c r="H36" s="110"/>
      <c r="I36" s="110"/>
      <c r="J36" s="110"/>
      <c r="K36" s="110"/>
      <c r="L36" s="110"/>
    </row>
    <row r="37" spans="1:12" ht="13.2" customHeight="1" x14ac:dyDescent="0.25">
      <c r="A37" s="141">
        <f>IF(' Accting USE Data Entry Form'!$A37&gt;0,' Accting USE Data Entry Form'!$A37,"")</f>
        <v>28</v>
      </c>
      <c r="C37" s="108">
        <f>' Accting USE Data Entry Form'!T37</f>
        <v>0</v>
      </c>
      <c r="D37" s="52"/>
      <c r="E37" s="147"/>
      <c r="G37" s="109" t="str">
        <f>IF(' Accting USE Data Entry Form'!$C37&gt;0,' Accting USE Data Entry Form'!$C37,"")</f>
        <v/>
      </c>
      <c r="H37" s="110"/>
      <c r="I37" s="110"/>
      <c r="J37" s="110"/>
      <c r="K37" s="110"/>
      <c r="L37" s="110"/>
    </row>
    <row r="38" spans="1:12" ht="13.2" customHeight="1" x14ac:dyDescent="0.25">
      <c r="A38" s="141">
        <f>IF(' Accting USE Data Entry Form'!$A38&gt;0,' Accting USE Data Entry Form'!$A38,"")</f>
        <v>29</v>
      </c>
      <c r="C38" s="108">
        <f>' Accting USE Data Entry Form'!T38</f>
        <v>0</v>
      </c>
      <c r="D38" s="52"/>
      <c r="E38" s="147"/>
      <c r="G38" s="109" t="str">
        <f>IF(' Accting USE Data Entry Form'!$C38&gt;0,' Accting USE Data Entry Form'!$C38,"")</f>
        <v/>
      </c>
      <c r="H38" s="110"/>
      <c r="I38" s="110"/>
      <c r="J38" s="110"/>
      <c r="K38" s="110"/>
      <c r="L38" s="110"/>
    </row>
    <row r="39" spans="1:12" ht="13.2" customHeight="1" x14ac:dyDescent="0.25">
      <c r="A39" s="141">
        <f>IF(' Accting USE Data Entry Form'!$A39&gt;0,' Accting USE Data Entry Form'!$A39,"")</f>
        <v>30</v>
      </c>
      <c r="C39" s="108">
        <f>' Accting USE Data Entry Form'!T39</f>
        <v>0</v>
      </c>
      <c r="D39" s="52"/>
      <c r="E39" s="147" t="str">
        <f t="shared" si="0"/>
        <v xml:space="preserve"> </v>
      </c>
      <c r="G39" s="109" t="str">
        <f>IF(' Accting USE Data Entry Form'!$C39&gt;0,' Accting USE Data Entry Form'!$C39,"")</f>
        <v/>
      </c>
      <c r="H39" s="110"/>
      <c r="I39" s="110"/>
      <c r="J39" s="110"/>
      <c r="K39" s="110"/>
      <c r="L39" s="110"/>
    </row>
    <row r="40" spans="1:12" ht="13.2" customHeight="1" x14ac:dyDescent="0.25">
      <c r="A40" s="141">
        <f>IF(' Accting USE Data Entry Form'!$A40&gt;0,' Accting USE Data Entry Form'!$A40,"")</f>
        <v>31</v>
      </c>
      <c r="C40" s="108">
        <f>' Accting USE Data Entry Form'!T40</f>
        <v>0</v>
      </c>
      <c r="D40" s="52"/>
      <c r="E40" s="147"/>
      <c r="G40" s="109" t="str">
        <f>IF(' Accting USE Data Entry Form'!$C40&gt;0,' Accting USE Data Entry Form'!$C40,"")</f>
        <v/>
      </c>
      <c r="H40" s="110"/>
      <c r="I40" s="110"/>
      <c r="J40" s="110"/>
      <c r="K40" s="110"/>
      <c r="L40" s="110"/>
    </row>
    <row r="41" spans="1:12" ht="13.2" customHeight="1" x14ac:dyDescent="0.25">
      <c r="A41" s="141">
        <f>IF(' Accting USE Data Entry Form'!$A41&gt;0,' Accting USE Data Entry Form'!$A41,"")</f>
        <v>32</v>
      </c>
      <c r="C41" s="108">
        <f>' Accting USE Data Entry Form'!T41</f>
        <v>0</v>
      </c>
      <c r="D41" s="52"/>
      <c r="E41" s="147"/>
      <c r="G41" s="109" t="str">
        <f>IF(' Accting USE Data Entry Form'!$C41&gt;0,' Accting USE Data Entry Form'!$C41,"")</f>
        <v/>
      </c>
      <c r="H41" s="110"/>
      <c r="I41" s="110"/>
      <c r="J41" s="110"/>
      <c r="K41" s="110"/>
      <c r="L41" s="110"/>
    </row>
    <row r="42" spans="1:12" ht="13.2" customHeight="1" x14ac:dyDescent="0.25">
      <c r="A42" s="141">
        <f>IF(' Accting USE Data Entry Form'!$A42&gt;0,' Accting USE Data Entry Form'!$A42,"")</f>
        <v>33</v>
      </c>
      <c r="C42" s="108">
        <f>' Accting USE Data Entry Form'!T42</f>
        <v>0</v>
      </c>
      <c r="D42" s="52"/>
      <c r="E42" s="147"/>
      <c r="G42" s="109" t="str">
        <f>IF(' Accting USE Data Entry Form'!$C42&gt;0,' Accting USE Data Entry Form'!$C42,"")</f>
        <v/>
      </c>
      <c r="H42" s="110"/>
      <c r="I42" s="110"/>
      <c r="J42" s="110"/>
      <c r="K42" s="110"/>
      <c r="L42" s="110"/>
    </row>
    <row r="43" spans="1:12" ht="13.2" customHeight="1" x14ac:dyDescent="0.25">
      <c r="A43" s="141">
        <f>IF(' Accting USE Data Entry Form'!$A43&gt;0,' Accting USE Data Entry Form'!$A43,"")</f>
        <v>34</v>
      </c>
      <c r="C43" s="108">
        <f>' Accting USE Data Entry Form'!T43</f>
        <v>0</v>
      </c>
      <c r="D43" s="52"/>
      <c r="E43" s="147"/>
      <c r="G43" s="109" t="str">
        <f>IF(' Accting USE Data Entry Form'!$C43&gt;0,' Accting USE Data Entry Form'!$C43,"")</f>
        <v/>
      </c>
      <c r="H43" s="110"/>
      <c r="I43" s="110"/>
      <c r="J43" s="110"/>
      <c r="K43" s="110"/>
      <c r="L43" s="110"/>
    </row>
    <row r="44" spans="1:12" ht="13.2" customHeight="1" x14ac:dyDescent="0.25">
      <c r="A44" s="141">
        <f>IF(' Accting USE Data Entry Form'!$A44&gt;0,' Accting USE Data Entry Form'!$A44,"")</f>
        <v>35</v>
      </c>
      <c r="C44" s="108">
        <f>' Accting USE Data Entry Form'!T44</f>
        <v>0</v>
      </c>
      <c r="D44" s="52"/>
      <c r="E44" s="147"/>
      <c r="G44" s="109" t="str">
        <f>IF(' Accting USE Data Entry Form'!$C44&gt;0,' Accting USE Data Entry Form'!$C44,"")</f>
        <v/>
      </c>
      <c r="H44" s="110"/>
      <c r="I44" s="110"/>
      <c r="J44" s="110"/>
      <c r="K44" s="110"/>
      <c r="L44" s="110"/>
    </row>
    <row r="45" spans="1:12" ht="13.2" customHeight="1" x14ac:dyDescent="0.25">
      <c r="A45" s="141">
        <f>IF(' Accting USE Data Entry Form'!$A45&gt;0,' Accting USE Data Entry Form'!$A45,"")</f>
        <v>36</v>
      </c>
      <c r="C45" s="108">
        <f>' Accting USE Data Entry Form'!T45</f>
        <v>0</v>
      </c>
      <c r="D45" s="52"/>
      <c r="E45" s="147"/>
      <c r="G45" s="109" t="str">
        <f>IF(' Accting USE Data Entry Form'!$C45&gt;0,' Accting USE Data Entry Form'!$C45,"")</f>
        <v/>
      </c>
      <c r="H45" s="110"/>
      <c r="I45" s="110"/>
      <c r="J45" s="110"/>
      <c r="K45" s="110"/>
      <c r="L45" s="110"/>
    </row>
    <row r="46" spans="1:12" ht="13.2" customHeight="1" x14ac:dyDescent="0.25">
      <c r="A46" s="141">
        <f>IF(' Accting USE Data Entry Form'!$A46&gt;0,' Accting USE Data Entry Form'!$A46,"")</f>
        <v>37</v>
      </c>
      <c r="C46" s="108">
        <f>' Accting USE Data Entry Form'!T46</f>
        <v>0</v>
      </c>
      <c r="D46" s="52"/>
      <c r="E46" s="147"/>
      <c r="G46" s="109" t="str">
        <f>IF(' Accting USE Data Entry Form'!$C46&gt;0,' Accting USE Data Entry Form'!$C46,"")</f>
        <v/>
      </c>
      <c r="H46" s="110"/>
      <c r="I46" s="110"/>
      <c r="J46" s="110"/>
      <c r="K46" s="110"/>
      <c r="L46" s="110"/>
    </row>
    <row r="47" spans="1:12" ht="13.2" customHeight="1" x14ac:dyDescent="0.25">
      <c r="A47" s="141">
        <f>IF(' Accting USE Data Entry Form'!$A47&gt;0,' Accting USE Data Entry Form'!$A47,"")</f>
        <v>38</v>
      </c>
      <c r="C47" s="108">
        <f>' Accting USE Data Entry Form'!T47</f>
        <v>0</v>
      </c>
      <c r="D47" s="52"/>
      <c r="E47" s="147"/>
      <c r="G47" s="109" t="str">
        <f>IF(' Accting USE Data Entry Form'!$C47&gt;0,' Accting USE Data Entry Form'!$C47,"")</f>
        <v/>
      </c>
      <c r="H47" s="110"/>
      <c r="I47" s="110"/>
      <c r="J47" s="110"/>
      <c r="K47" s="110"/>
      <c r="L47" s="110"/>
    </row>
    <row r="48" spans="1:12" ht="13.2" customHeight="1" x14ac:dyDescent="0.25">
      <c r="A48" s="141">
        <f>IF(' Accting USE Data Entry Form'!$A48&gt;0,' Accting USE Data Entry Form'!$A48,"")</f>
        <v>39</v>
      </c>
      <c r="C48" s="108">
        <f>' Accting USE Data Entry Form'!T48</f>
        <v>0</v>
      </c>
      <c r="D48" s="52"/>
      <c r="E48" s="147"/>
      <c r="G48" s="109" t="str">
        <f>IF(' Accting USE Data Entry Form'!$C48&gt;0,' Accting USE Data Entry Form'!$C48,"")</f>
        <v/>
      </c>
      <c r="H48" s="110"/>
      <c r="I48" s="110"/>
      <c r="J48" s="110"/>
      <c r="K48" s="110"/>
      <c r="L48" s="110"/>
    </row>
    <row r="49" spans="1:12" ht="13.2" customHeight="1" x14ac:dyDescent="0.25">
      <c r="A49" s="141">
        <f>IF(' Accting USE Data Entry Form'!$A49&gt;0,' Accting USE Data Entry Form'!$A49,"")</f>
        <v>40</v>
      </c>
      <c r="C49" s="108">
        <f>' Accting USE Data Entry Form'!T49</f>
        <v>0</v>
      </c>
      <c r="D49" s="52"/>
      <c r="E49" s="147"/>
      <c r="G49" s="109" t="str">
        <f>IF(' Accting USE Data Entry Form'!$C49&gt;0,' Accting USE Data Entry Form'!$C49,"")</f>
        <v/>
      </c>
      <c r="H49" s="110"/>
      <c r="I49" s="110"/>
      <c r="J49" s="110"/>
      <c r="K49" s="110"/>
      <c r="L49" s="110"/>
    </row>
    <row r="50" spans="1:12" ht="13.2" customHeight="1" x14ac:dyDescent="0.25">
      <c r="A50" s="141">
        <f>IF(' Accting USE Data Entry Form'!$A50&gt;0,' Accting USE Data Entry Form'!$A50,"")</f>
        <v>41</v>
      </c>
      <c r="C50" s="108">
        <f>' Accting USE Data Entry Form'!T50</f>
        <v>0</v>
      </c>
      <c r="D50" s="52"/>
      <c r="E50" s="147"/>
      <c r="G50" s="109" t="str">
        <f>IF(' Accting USE Data Entry Form'!$C50&gt;0,' Accting USE Data Entry Form'!$C50,"")</f>
        <v/>
      </c>
      <c r="H50" s="110"/>
      <c r="I50" s="110"/>
      <c r="J50" s="110"/>
      <c r="K50" s="110"/>
      <c r="L50" s="110"/>
    </row>
    <row r="51" spans="1:12" ht="13.2" customHeight="1" x14ac:dyDescent="0.25">
      <c r="A51" s="141">
        <f>IF(' Accting USE Data Entry Form'!$A51&gt;0,' Accting USE Data Entry Form'!$A51,"")</f>
        <v>42</v>
      </c>
      <c r="C51" s="108">
        <f>' Accting USE Data Entry Form'!T51</f>
        <v>0</v>
      </c>
      <c r="D51" s="52"/>
      <c r="E51" s="147"/>
      <c r="G51" s="109" t="str">
        <f>IF(' Accting USE Data Entry Form'!$C51&gt;0,' Accting USE Data Entry Form'!$C51,"")</f>
        <v/>
      </c>
      <c r="H51" s="110"/>
      <c r="I51" s="110"/>
      <c r="J51" s="110"/>
      <c r="K51" s="110"/>
      <c r="L51" s="110"/>
    </row>
    <row r="52" spans="1:12" ht="13.2" customHeight="1" x14ac:dyDescent="0.25">
      <c r="A52" s="141" t="str">
        <f>IF(' Accting USE Data Entry Form'!$A52&gt;0,' Accting USE Data Entry Form'!$A52,"")</f>
        <v/>
      </c>
      <c r="C52" s="108">
        <f>' Accting USE Data Entry Form'!T52</f>
        <v>0</v>
      </c>
      <c r="D52" s="52"/>
      <c r="E52" s="147"/>
      <c r="G52" s="109" t="str">
        <f>IF(' Accting USE Data Entry Form'!$C52&gt;0,' Accting USE Data Entry Form'!$C52,"")</f>
        <v/>
      </c>
      <c r="H52" s="110"/>
      <c r="I52" s="110"/>
      <c r="J52" s="110"/>
      <c r="K52" s="110"/>
      <c r="L52" s="110"/>
    </row>
    <row r="53" spans="1:12" x14ac:dyDescent="0.25">
      <c r="A53" s="141" t="str">
        <f>IF(' Accting USE Data Entry Form'!$A53&gt;0,' Accting USE Data Entry Form'!$A53,"")</f>
        <v/>
      </c>
      <c r="C53" s="108">
        <f>' Accting USE Data Entry Form'!T53</f>
        <v>0</v>
      </c>
      <c r="D53" s="52"/>
      <c r="E53" s="147" t="str">
        <f t="shared" si="0"/>
        <v xml:space="preserve"> </v>
      </c>
      <c r="G53" s="109" t="str">
        <f>IF(' Accting USE Data Entry Form'!$C51&gt;0,' Accting USE Data Entry Form'!$C51,"")</f>
        <v/>
      </c>
      <c r="H53" s="110"/>
      <c r="I53" s="110"/>
      <c r="J53" s="110"/>
      <c r="K53" s="110"/>
      <c r="L53" s="110"/>
    </row>
    <row r="54" spans="1:12" ht="25.5" customHeight="1" x14ac:dyDescent="0.25">
      <c r="G54" s="20"/>
      <c r="H54" s="20"/>
      <c r="I54" s="20"/>
    </row>
    <row r="55" spans="1:12" ht="20.25" customHeight="1" x14ac:dyDescent="0.25">
      <c r="A55" s="18" t="s">
        <v>29</v>
      </c>
      <c r="C55" s="48"/>
      <c r="D55" s="20"/>
      <c r="E55" s="48"/>
      <c r="F55" s="20"/>
      <c r="G55" s="20"/>
      <c r="H55" s="46"/>
      <c r="I55" s="46"/>
      <c r="J55" s="111"/>
      <c r="K55" s="46"/>
      <c r="L55" s="46"/>
    </row>
    <row r="56" spans="1:12" ht="23.25" customHeight="1" x14ac:dyDescent="0.25">
      <c r="F56" s="186" t="s">
        <v>30</v>
      </c>
      <c r="G56" s="187"/>
      <c r="H56" s="187"/>
      <c r="I56" s="187"/>
      <c r="J56" s="187"/>
      <c r="K56" s="28"/>
      <c r="L56" s="28" t="s">
        <v>3</v>
      </c>
    </row>
    <row r="57" spans="1:12" x14ac:dyDescent="0.25">
      <c r="A57" s="18" t="s">
        <v>28</v>
      </c>
      <c r="F57" s="20"/>
      <c r="G57" s="20"/>
      <c r="H57" s="183" t="s">
        <v>64</v>
      </c>
      <c r="I57" s="184"/>
      <c r="J57" s="184"/>
      <c r="K57" s="46"/>
      <c r="L57" s="112">
        <f>K7</f>
        <v>42916</v>
      </c>
    </row>
    <row r="58" spans="1:12" ht="23.25" customHeight="1" x14ac:dyDescent="0.25">
      <c r="F58" s="20"/>
      <c r="G58" s="20"/>
      <c r="H58" s="20"/>
      <c r="I58" s="20"/>
      <c r="J58" s="29" t="s">
        <v>31</v>
      </c>
      <c r="K58" s="28"/>
      <c r="L58" s="28" t="s">
        <v>3</v>
      </c>
    </row>
    <row r="59" spans="1:12" ht="15.75" customHeight="1" x14ac:dyDescent="0.25">
      <c r="A59" s="18"/>
      <c r="F59" s="20"/>
      <c r="G59" s="20"/>
      <c r="H59" s="20"/>
      <c r="I59" s="20"/>
      <c r="J59" s="29"/>
      <c r="K59" s="28"/>
      <c r="L59" s="28"/>
    </row>
    <row r="60" spans="1:12" ht="23.25" customHeight="1" x14ac:dyDescent="0.25">
      <c r="F60" s="20"/>
      <c r="G60" s="20"/>
      <c r="H60" s="20"/>
      <c r="I60" s="20"/>
      <c r="J60" s="29"/>
      <c r="K60" s="28"/>
    </row>
    <row r="61" spans="1:12" ht="15.75" customHeight="1" x14ac:dyDescent="0.25">
      <c r="A61" s="39" t="s">
        <v>24</v>
      </c>
      <c r="B61" s="39"/>
      <c r="C61" s="49"/>
      <c r="D61" s="39"/>
      <c r="E61" s="49"/>
      <c r="F61" s="40"/>
      <c r="G61" s="40"/>
      <c r="H61" s="40"/>
      <c r="I61" s="40"/>
      <c r="J61" s="41"/>
      <c r="K61" s="42"/>
      <c r="L61" s="39"/>
    </row>
    <row r="62" spans="1:12" ht="27.75" customHeight="1" x14ac:dyDescent="0.25">
      <c r="A62" s="31"/>
      <c r="B62" s="31"/>
      <c r="C62" s="50"/>
      <c r="D62" s="31"/>
      <c r="E62" s="50"/>
      <c r="F62" s="32"/>
      <c r="G62" s="32"/>
      <c r="H62" s="32"/>
      <c r="I62" s="32"/>
      <c r="J62" s="33"/>
      <c r="K62" s="34"/>
      <c r="L62" s="31"/>
    </row>
    <row r="63" spans="1:12" x14ac:dyDescent="0.25">
      <c r="A63" s="37" t="s">
        <v>22</v>
      </c>
      <c r="B63" s="31"/>
      <c r="C63" s="50"/>
      <c r="D63" s="31"/>
      <c r="E63" s="50"/>
      <c r="F63" s="32"/>
      <c r="G63" s="32"/>
      <c r="H63" s="32"/>
      <c r="I63" s="38"/>
      <c r="J63" s="113"/>
      <c r="K63" s="38"/>
      <c r="L63" s="38"/>
    </row>
    <row r="64" spans="1:12" ht="23.25" customHeight="1" x14ac:dyDescent="0.25">
      <c r="A64" s="31"/>
      <c r="B64" s="31"/>
      <c r="C64" s="50"/>
      <c r="D64" s="31"/>
      <c r="E64" s="50"/>
      <c r="F64" s="32"/>
      <c r="G64" s="32"/>
      <c r="H64" s="32"/>
      <c r="I64" s="32"/>
      <c r="J64" s="33"/>
      <c r="K64" s="34" t="s">
        <v>3</v>
      </c>
      <c r="L64" s="31"/>
    </row>
    <row r="65" spans="1:12" x14ac:dyDescent="0.25">
      <c r="A65" s="37" t="s">
        <v>21</v>
      </c>
      <c r="B65" s="31"/>
      <c r="C65" s="50"/>
      <c r="D65" s="31"/>
      <c r="E65" s="50"/>
      <c r="F65" s="32"/>
      <c r="G65" s="38"/>
      <c r="H65" s="38"/>
      <c r="I65" s="38"/>
      <c r="J65" s="113"/>
      <c r="K65" s="38"/>
      <c r="L65" s="38"/>
    </row>
    <row r="66" spans="1:12" ht="16.5" customHeight="1" x14ac:dyDescent="0.25">
      <c r="A66" s="31"/>
      <c r="B66" s="31"/>
      <c r="C66" s="50"/>
      <c r="D66" s="31"/>
      <c r="E66" s="50"/>
      <c r="F66" s="31"/>
      <c r="G66" s="31"/>
      <c r="H66" s="31"/>
      <c r="I66" s="31"/>
      <c r="J66" s="34"/>
      <c r="K66" s="34" t="s">
        <v>3</v>
      </c>
      <c r="L66" s="31"/>
    </row>
    <row r="67" spans="1:12" x14ac:dyDescent="0.25">
      <c r="A67" s="31"/>
      <c r="B67" s="31"/>
      <c r="C67" s="50"/>
      <c r="D67" s="31"/>
      <c r="E67" s="50"/>
      <c r="F67" s="31"/>
      <c r="G67" s="31"/>
      <c r="H67" s="31"/>
      <c r="I67" s="31"/>
      <c r="J67" s="31"/>
      <c r="K67" s="31"/>
      <c r="L67" s="31"/>
    </row>
  </sheetData>
  <sheetProtection sheet="1" objects="1" scenarios="1" selectLockedCells="1"/>
  <mergeCells count="6">
    <mergeCell ref="H57:J57"/>
    <mergeCell ref="A4:J4"/>
    <mergeCell ref="A1:L1"/>
    <mergeCell ref="A2:L2"/>
    <mergeCell ref="A3:L3"/>
    <mergeCell ref="F56:J56"/>
  </mergeCells>
  <phoneticPr fontId="4" type="noConversion"/>
  <conditionalFormatting sqref="E10:E53">
    <cfRule type="expression" dxfId="2" priority="3">
      <formula>$L$5="no"</formula>
    </cfRule>
  </conditionalFormatting>
  <conditionalFormatting sqref="C10:C53">
    <cfRule type="expression" dxfId="1" priority="1">
      <formula>$L$5="yes"</formula>
    </cfRule>
  </conditionalFormatting>
  <dataValidations count="1">
    <dataValidation allowBlank="1" sqref="C10:C53"/>
  </dataValidations>
  <printOptions horizontalCentered="1"/>
  <pageMargins left="0.5" right="0.5" top="0.5" bottom="0.5" header="0.5" footer="0.5"/>
  <pageSetup scale="91" orientation="portrait" r:id="rId1"/>
  <headerFooter alignWithMargins="0">
    <oddFooter>&amp;L&amp;8&amp;Z&amp;F</oddFooter>
  </headerFooter>
  <ignoredErrors>
    <ignoredError sqref="A10:A13 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93"/>
      <c r="B1" s="193"/>
      <c r="C1" s="193"/>
      <c r="D1" s="193"/>
      <c r="E1" s="193"/>
      <c r="F1" s="193"/>
      <c r="G1" s="193"/>
      <c r="H1" s="193"/>
    </row>
    <row r="2" spans="1:11" ht="15.6" x14ac:dyDescent="0.3">
      <c r="A2" s="194" t="s">
        <v>4</v>
      </c>
      <c r="B2" s="194"/>
      <c r="C2" s="194"/>
      <c r="D2" s="194"/>
      <c r="E2" s="194"/>
      <c r="F2" s="194"/>
      <c r="G2" s="194"/>
      <c r="H2" s="194"/>
      <c r="I2" s="194"/>
      <c r="J2" s="194"/>
    </row>
    <row r="3" spans="1:11" ht="15.6" x14ac:dyDescent="0.3">
      <c r="A3" s="194" t="s">
        <v>33</v>
      </c>
      <c r="B3" s="194"/>
      <c r="C3" s="194"/>
      <c r="D3" s="194"/>
      <c r="E3" s="194"/>
      <c r="F3" s="194"/>
      <c r="G3" s="194"/>
      <c r="H3" s="194"/>
      <c r="I3" s="194"/>
      <c r="J3" s="194"/>
    </row>
    <row r="4" spans="1:11" ht="15.6" x14ac:dyDescent="0.3">
      <c r="A4" s="194" t="s">
        <v>43</v>
      </c>
      <c r="B4" s="194"/>
      <c r="C4" s="194"/>
      <c r="D4" s="194"/>
      <c r="E4" s="194"/>
      <c r="F4" s="194"/>
      <c r="G4" s="194"/>
      <c r="H4" s="194"/>
      <c r="I4" s="194"/>
      <c r="J4" s="194"/>
    </row>
    <row r="6" spans="1:11" ht="30.75" customHeight="1" x14ac:dyDescent="0.25">
      <c r="A6" s="188" t="s">
        <v>36</v>
      </c>
      <c r="B6" s="189"/>
      <c r="C6" s="189"/>
      <c r="D6" s="189"/>
      <c r="E6" s="189"/>
      <c r="F6" s="189"/>
      <c r="G6" s="189"/>
      <c r="H6" s="189"/>
      <c r="I6" s="189"/>
      <c r="J6" s="189"/>
    </row>
    <row r="7" spans="1:11" ht="19.5" customHeight="1" x14ac:dyDescent="0.25"/>
    <row r="8" spans="1:11" ht="16.5" customHeight="1" x14ac:dyDescent="0.25">
      <c r="A8" s="44" t="s">
        <v>34</v>
      </c>
      <c r="B8" s="43"/>
      <c r="C8" s="43"/>
      <c r="D8" s="43"/>
      <c r="E8" s="43"/>
      <c r="F8" s="43"/>
      <c r="G8" s="43"/>
      <c r="H8" s="43"/>
    </row>
    <row r="9" spans="1:11" ht="19.5" customHeight="1" x14ac:dyDescent="0.25"/>
    <row r="10" spans="1:11" ht="30.75" customHeight="1" x14ac:dyDescent="0.25">
      <c r="A10" s="188" t="s">
        <v>35</v>
      </c>
      <c r="B10" s="189"/>
      <c r="C10" s="189"/>
      <c r="D10" s="189"/>
      <c r="E10" s="189"/>
      <c r="F10" s="189"/>
      <c r="G10" s="189"/>
      <c r="H10" s="189"/>
      <c r="I10" s="189"/>
      <c r="J10" s="189"/>
    </row>
    <row r="11" spans="1:11" ht="65.25" customHeight="1" x14ac:dyDescent="0.25">
      <c r="B11" s="188" t="s">
        <v>45</v>
      </c>
      <c r="C11" s="189"/>
      <c r="D11" s="189"/>
      <c r="E11" s="189"/>
      <c r="F11" s="189"/>
      <c r="G11" s="189"/>
      <c r="H11" s="189"/>
      <c r="I11" s="189"/>
      <c r="J11" s="45"/>
      <c r="K11" s="45"/>
    </row>
    <row r="12" spans="1:11" ht="19.5" customHeight="1" x14ac:dyDescent="0.25">
      <c r="A12" s="17"/>
      <c r="B12" s="17"/>
      <c r="C12" s="17"/>
      <c r="D12" s="17"/>
      <c r="E12" s="17"/>
      <c r="F12" s="17"/>
      <c r="G12" s="17"/>
      <c r="H12" s="17"/>
    </row>
    <row r="13" spans="1:11" ht="43.5" customHeight="1" x14ac:dyDescent="0.25">
      <c r="A13" s="188" t="s">
        <v>42</v>
      </c>
      <c r="B13" s="188"/>
      <c r="C13" s="188"/>
      <c r="D13" s="188"/>
      <c r="E13" s="188"/>
      <c r="F13" s="188"/>
      <c r="G13" s="188"/>
      <c r="H13" s="188"/>
      <c r="I13" s="188"/>
      <c r="J13" s="188"/>
    </row>
    <row r="14" spans="1:11" ht="19.5" customHeight="1" x14ac:dyDescent="0.25">
      <c r="A14" s="17"/>
      <c r="B14" s="17"/>
      <c r="C14" s="17"/>
      <c r="D14" s="17"/>
      <c r="E14" s="17"/>
      <c r="F14" s="17"/>
      <c r="G14" s="17"/>
      <c r="H14" s="17"/>
    </row>
    <row r="15" spans="1:11" ht="54.75" customHeight="1" x14ac:dyDescent="0.25">
      <c r="A15" s="188" t="s">
        <v>37</v>
      </c>
      <c r="B15" s="191"/>
      <c r="C15" s="191"/>
      <c r="D15" s="191"/>
      <c r="E15" s="191"/>
      <c r="F15" s="191"/>
      <c r="G15" s="191"/>
      <c r="H15" s="191"/>
      <c r="I15" s="191"/>
      <c r="J15" s="191"/>
    </row>
    <row r="16" spans="1:11" ht="19.5" customHeight="1" x14ac:dyDescent="0.25"/>
    <row r="17" spans="1:10" ht="39" customHeight="1" x14ac:dyDescent="0.25">
      <c r="A17" s="190" t="s">
        <v>38</v>
      </c>
      <c r="B17" s="192"/>
      <c r="C17" s="192"/>
      <c r="D17" s="192"/>
      <c r="E17" s="192"/>
      <c r="F17" s="192"/>
      <c r="G17" s="192"/>
      <c r="H17" s="192"/>
      <c r="I17" s="192"/>
      <c r="J17" s="192"/>
    </row>
    <row r="18" spans="1:10" ht="19.5" customHeight="1" x14ac:dyDescent="0.25"/>
    <row r="19" spans="1:10" ht="56.25" customHeight="1" x14ac:dyDescent="0.25">
      <c r="A19" s="190" t="s">
        <v>39</v>
      </c>
      <c r="B19" s="192"/>
      <c r="C19" s="192"/>
      <c r="D19" s="192"/>
      <c r="E19" s="192"/>
      <c r="F19" s="192"/>
      <c r="G19" s="192"/>
      <c r="H19" s="192"/>
      <c r="I19" s="192"/>
      <c r="J19" s="192"/>
    </row>
    <row r="20" spans="1:10" ht="20.25" customHeight="1" x14ac:dyDescent="0.25"/>
    <row r="21" spans="1:10" ht="27.75" customHeight="1" x14ac:dyDescent="0.25">
      <c r="A21" s="190" t="s">
        <v>19</v>
      </c>
      <c r="B21" s="190"/>
      <c r="C21" s="190"/>
      <c r="D21" s="190"/>
      <c r="E21" s="190"/>
      <c r="F21" s="190"/>
      <c r="G21" s="190"/>
      <c r="H21" s="190"/>
      <c r="I21" s="190"/>
      <c r="J21" s="190"/>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H59"/>
  <sheetViews>
    <sheetView showGridLines="0" topLeftCell="A2" zoomScale="70" zoomScaleNormal="70" workbookViewId="0">
      <pane xSplit="4" ySplit="8" topLeftCell="S10" activePane="bottomRight" state="frozen"/>
      <selection activeCell="G9" sqref="G9"/>
      <selection pane="topRight" activeCell="G9" sqref="G9"/>
      <selection pane="bottomLeft" activeCell="G9" sqref="G9"/>
      <selection pane="bottomRight" activeCell="AD5" sqref="AD5"/>
    </sheetView>
  </sheetViews>
  <sheetFormatPr defaultColWidth="29.5546875" defaultRowHeight="13.2" x14ac:dyDescent="0.25"/>
  <cols>
    <col min="1" max="1" width="7.6640625" style="56" customWidth="1"/>
    <col min="2" max="2" width="9.6640625" style="143" customWidth="1"/>
    <col min="3" max="3" width="63.77734375" bestFit="1" customWidth="1"/>
    <col min="4" max="4" width="12.5546875" customWidth="1"/>
    <col min="5" max="5" width="11.33203125" style="55" customWidth="1"/>
    <col min="6" max="7" width="11.33203125" style="117" customWidth="1"/>
    <col min="8" max="8" width="11.33203125" style="145" customWidth="1"/>
    <col min="9" max="9" width="14.109375" style="117" bestFit="1" customWidth="1"/>
    <col min="10" max="11" width="11.33203125" style="117" customWidth="1"/>
    <col min="12" max="12" width="11.33203125" style="182" customWidth="1"/>
    <col min="13" max="13" width="15.6640625" style="182" bestFit="1" customWidth="1"/>
    <col min="14" max="19" width="11.33203125" style="182" customWidth="1"/>
    <col min="20" max="20" width="11.33203125" style="117" customWidth="1"/>
    <col min="21" max="21" width="2.21875" bestFit="1" customWidth="1"/>
    <col min="22" max="22" width="13.77734375" customWidth="1"/>
    <col min="23" max="23" width="2.109375" style="3" bestFit="1" customWidth="1"/>
    <col min="24" max="24" width="12.88671875" style="53" customWidth="1"/>
    <col min="25" max="25" width="3.6640625" style="3" customWidth="1"/>
    <col min="26" max="26" width="13.6640625" customWidth="1"/>
    <col min="27" max="27" width="5.44140625" customWidth="1"/>
    <col min="28" max="28" width="12.109375" style="53" customWidth="1"/>
    <col min="29" max="29" width="1.6640625" bestFit="1" customWidth="1"/>
    <col min="30" max="30" width="12.109375" style="53" customWidth="1"/>
    <col min="31" max="31" width="2.109375" bestFit="1" customWidth="1"/>
    <col min="32" max="32" width="13.88671875" style="53" bestFit="1" customWidth="1"/>
  </cols>
  <sheetData>
    <row r="1" spans="1:34" ht="15.6" x14ac:dyDescent="0.3">
      <c r="A1" s="194" t="s">
        <v>4</v>
      </c>
      <c r="B1" s="194"/>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34" ht="15.6" x14ac:dyDescent="0.3">
      <c r="A2" s="194" t="s">
        <v>9</v>
      </c>
      <c r="B2" s="194"/>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row>
    <row r="3" spans="1:34" ht="15.6" x14ac:dyDescent="0.3">
      <c r="A3" s="132"/>
      <c r="B3" s="142"/>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row>
    <row r="4" spans="1:34" ht="25.8" customHeight="1" x14ac:dyDescent="0.3">
      <c r="A4" s="53" t="s">
        <v>0</v>
      </c>
      <c r="B4" s="1"/>
      <c r="C4" s="99" t="s">
        <v>62</v>
      </c>
      <c r="D4" s="76"/>
      <c r="H4" s="117"/>
      <c r="U4" s="7"/>
      <c r="V4" s="7"/>
      <c r="W4" s="8"/>
      <c r="X4" s="60"/>
      <c r="Y4" s="8"/>
      <c r="Z4" s="2"/>
      <c r="AA4" s="2" t="s">
        <v>25</v>
      </c>
      <c r="AD4" s="58">
        <v>42916</v>
      </c>
    </row>
    <row r="5" spans="1:34" x14ac:dyDescent="0.25">
      <c r="A5" s="72"/>
      <c r="B5" s="1"/>
      <c r="C5" s="45"/>
      <c r="D5" s="76"/>
      <c r="H5" s="117"/>
      <c r="X5" s="59"/>
      <c r="AA5" s="2"/>
      <c r="AD5" s="1" t="s">
        <v>6</v>
      </c>
    </row>
    <row r="6" spans="1:34" ht="13.2" customHeight="1" x14ac:dyDescent="0.25">
      <c r="A6" s="53" t="s">
        <v>2</v>
      </c>
      <c r="B6" s="1"/>
      <c r="C6" s="100" t="s">
        <v>63</v>
      </c>
      <c r="D6" s="76"/>
      <c r="H6" s="117"/>
      <c r="U6" s="7"/>
      <c r="V6" s="7"/>
      <c r="W6" s="8"/>
      <c r="AA6" s="2"/>
      <c r="AB6" s="64" t="s">
        <v>16</v>
      </c>
      <c r="AD6" s="59"/>
    </row>
    <row r="7" spans="1:34" x14ac:dyDescent="0.25">
      <c r="C7" s="101"/>
      <c r="D7" s="2"/>
      <c r="H7" s="117"/>
      <c r="U7" s="9"/>
      <c r="V7" s="9"/>
      <c r="W7" s="10"/>
      <c r="AA7" s="2"/>
      <c r="AB7" s="54"/>
      <c r="AD7" s="59"/>
    </row>
    <row r="8" spans="1:34" ht="26.4" customHeight="1" x14ac:dyDescent="0.25">
      <c r="A8" s="98" t="s">
        <v>40</v>
      </c>
      <c r="B8" s="126"/>
      <c r="C8" s="102" t="s">
        <v>68</v>
      </c>
      <c r="D8" s="2"/>
      <c r="F8" s="128">
        <v>42675</v>
      </c>
      <c r="G8" s="128">
        <v>42705</v>
      </c>
      <c r="H8" s="128">
        <v>42736</v>
      </c>
      <c r="I8" s="128">
        <v>42767</v>
      </c>
      <c r="J8" s="128">
        <v>42795</v>
      </c>
      <c r="K8" s="128">
        <v>42826</v>
      </c>
      <c r="L8" s="128">
        <v>42856</v>
      </c>
      <c r="M8" s="128">
        <v>42887</v>
      </c>
      <c r="N8" s="128">
        <v>42917</v>
      </c>
      <c r="O8" s="128">
        <v>42948</v>
      </c>
      <c r="P8" s="128">
        <v>42979</v>
      </c>
      <c r="Q8" s="128">
        <v>43009</v>
      </c>
      <c r="R8" s="128">
        <v>43040</v>
      </c>
      <c r="S8" s="128">
        <v>43070</v>
      </c>
      <c r="T8" s="120"/>
      <c r="U8" s="7"/>
      <c r="V8" s="7"/>
      <c r="W8" s="90"/>
      <c r="AA8" s="6" t="s">
        <v>17</v>
      </c>
      <c r="AB8" s="54"/>
      <c r="AD8" s="60"/>
    </row>
    <row r="9" spans="1:34" s="1" customFormat="1" ht="39.6" x14ac:dyDescent="0.25">
      <c r="A9" s="67" t="s">
        <v>1</v>
      </c>
      <c r="B9" s="69" t="s">
        <v>96</v>
      </c>
      <c r="C9" s="73" t="s">
        <v>46</v>
      </c>
      <c r="D9" s="69" t="s">
        <v>47</v>
      </c>
      <c r="E9" s="69" t="s">
        <v>101</v>
      </c>
      <c r="F9" s="119" t="s">
        <v>70</v>
      </c>
      <c r="G9" s="119" t="s">
        <v>70</v>
      </c>
      <c r="H9" s="119" t="s">
        <v>70</v>
      </c>
      <c r="I9" s="119" t="s">
        <v>70</v>
      </c>
      <c r="J9" s="119" t="s">
        <v>70</v>
      </c>
      <c r="K9" s="119" t="s">
        <v>70</v>
      </c>
      <c r="L9" s="119" t="s">
        <v>70</v>
      </c>
      <c r="M9" s="119" t="s">
        <v>70</v>
      </c>
      <c r="N9" s="119" t="s">
        <v>70</v>
      </c>
      <c r="O9" s="119" t="s">
        <v>70</v>
      </c>
      <c r="P9" s="119" t="s">
        <v>70</v>
      </c>
      <c r="Q9" s="119" t="s">
        <v>70</v>
      </c>
      <c r="R9" s="119" t="s">
        <v>70</v>
      </c>
      <c r="S9" s="119" t="s">
        <v>70</v>
      </c>
      <c r="T9" s="119" t="s">
        <v>102</v>
      </c>
      <c r="U9" s="68"/>
      <c r="V9" s="69" t="s">
        <v>23</v>
      </c>
      <c r="W9" s="70" t="s">
        <v>10</v>
      </c>
      <c r="X9" s="67" t="s">
        <v>11</v>
      </c>
      <c r="Y9" s="71"/>
      <c r="Z9" s="67" t="s">
        <v>11</v>
      </c>
      <c r="AA9" s="68" t="s">
        <v>12</v>
      </c>
      <c r="AB9" s="67" t="s">
        <v>15</v>
      </c>
      <c r="AC9" s="70" t="s">
        <v>12</v>
      </c>
      <c r="AD9" s="67" t="s">
        <v>13</v>
      </c>
      <c r="AE9" s="70" t="s">
        <v>10</v>
      </c>
      <c r="AF9" s="67" t="s">
        <v>14</v>
      </c>
    </row>
    <row r="10" spans="1:34" ht="14.4" customHeight="1" x14ac:dyDescent="0.25">
      <c r="A10" s="148">
        <v>1</v>
      </c>
      <c r="B10" s="146">
        <v>1</v>
      </c>
      <c r="C10" s="81" t="s">
        <v>49</v>
      </c>
      <c r="D10" s="94">
        <v>42285</v>
      </c>
      <c r="E10" s="66">
        <v>1</v>
      </c>
      <c r="F10" s="121"/>
      <c r="G10" s="121"/>
      <c r="H10" s="131"/>
      <c r="I10" s="121"/>
      <c r="J10" s="121"/>
      <c r="K10" s="121"/>
      <c r="L10" s="121"/>
      <c r="M10" s="121"/>
      <c r="N10" s="121"/>
      <c r="O10" s="121"/>
      <c r="P10" s="121"/>
      <c r="Q10" s="121"/>
      <c r="R10" s="121"/>
      <c r="S10" s="121"/>
      <c r="T10" s="133">
        <f>IF(D10&gt;0,SUM(F10:S10)/V10+E10,0)</f>
        <v>1</v>
      </c>
      <c r="U10" s="36" t="s">
        <v>26</v>
      </c>
      <c r="V10" s="80">
        <v>502100</v>
      </c>
      <c r="W10" s="5" t="s">
        <v>10</v>
      </c>
      <c r="X10" s="84">
        <f>IF(V10&gt;0,T10*V10,0)</f>
        <v>502100</v>
      </c>
      <c r="Y10" s="13"/>
      <c r="Z10" s="82">
        <f t="shared" ref="Z10:Z13" si="0">+X10</f>
        <v>502100</v>
      </c>
      <c r="AA10" s="14" t="s">
        <v>12</v>
      </c>
      <c r="AB10" s="84">
        <f>Z10-AD10</f>
        <v>0</v>
      </c>
      <c r="AC10" s="15" t="s">
        <v>12</v>
      </c>
      <c r="AD10" s="84">
        <f>SUMIF(Invoices!$C$2:$C$1048576,' Accting USE Data Entry Form'!$C$10:$C$51,Invoices!$D$2:$D$1048576)</f>
        <v>502100</v>
      </c>
      <c r="AE10" s="15" t="s">
        <v>10</v>
      </c>
      <c r="AF10" s="83">
        <f t="shared" ref="AF10:AF13" si="1">+Z10-AB10-AD10</f>
        <v>0</v>
      </c>
    </row>
    <row r="11" spans="1:34" ht="14.4" customHeight="1" x14ac:dyDescent="0.25">
      <c r="A11" s="148">
        <v>2</v>
      </c>
      <c r="B11" s="146">
        <v>2</v>
      </c>
      <c r="C11" s="81" t="s">
        <v>50</v>
      </c>
      <c r="D11" s="85">
        <v>42439</v>
      </c>
      <c r="E11" s="66">
        <v>1</v>
      </c>
      <c r="F11" s="121"/>
      <c r="G11" s="121"/>
      <c r="H11" s="131"/>
      <c r="I11" s="121"/>
      <c r="J11" s="121"/>
      <c r="K11" s="121"/>
      <c r="L11" s="121"/>
      <c r="M11" s="121"/>
      <c r="N11" s="121"/>
      <c r="O11" s="121"/>
      <c r="P11" s="121"/>
      <c r="Q11" s="121"/>
      <c r="R11" s="121"/>
      <c r="S11" s="121"/>
      <c r="T11" s="133">
        <f t="shared" ref="T11:T38" si="2">IF(D11&gt;0,SUM(F11:S11)/V11+E11,0)</f>
        <v>1</v>
      </c>
      <c r="U11" s="36" t="s">
        <v>26</v>
      </c>
      <c r="V11" s="80">
        <v>502100</v>
      </c>
      <c r="W11" s="5" t="s">
        <v>10</v>
      </c>
      <c r="X11" s="84">
        <f t="shared" ref="X11:X51" si="3">IF(V11&gt;0,T11*V11,0)</f>
        <v>502100</v>
      </c>
      <c r="Y11" s="16"/>
      <c r="Z11" s="82">
        <f t="shared" si="0"/>
        <v>502100</v>
      </c>
      <c r="AA11" s="14" t="s">
        <v>12</v>
      </c>
      <c r="AB11" s="84">
        <f>Z11-AD11</f>
        <v>0</v>
      </c>
      <c r="AC11" s="15" t="s">
        <v>12</v>
      </c>
      <c r="AD11" s="84">
        <f>SUMIF(Invoices!$C$2:$C$1048576,' Accting USE Data Entry Form'!$C$10:$C$51,Invoices!$D$2:$D$1048576)</f>
        <v>502100</v>
      </c>
      <c r="AE11" s="15" t="s">
        <v>10</v>
      </c>
      <c r="AF11" s="83">
        <f t="shared" si="1"/>
        <v>0</v>
      </c>
    </row>
    <row r="12" spans="1:34" ht="14.4" customHeight="1" x14ac:dyDescent="0.25">
      <c r="A12" s="148">
        <v>3</v>
      </c>
      <c r="B12" s="146">
        <v>3</v>
      </c>
      <c r="C12" s="81" t="s">
        <v>61</v>
      </c>
      <c r="D12" s="86">
        <v>42468</v>
      </c>
      <c r="E12" s="66">
        <v>0.82251510359474489</v>
      </c>
      <c r="F12" s="121"/>
      <c r="G12" s="121"/>
      <c r="H12" s="131">
        <v>936680</v>
      </c>
      <c r="I12" s="121"/>
      <c r="J12" s="121"/>
      <c r="K12" s="121"/>
      <c r="L12" s="121"/>
      <c r="M12" s="121"/>
      <c r="N12" s="121"/>
      <c r="O12" s="121"/>
      <c r="P12" s="121"/>
      <c r="Q12" s="121"/>
      <c r="R12" s="121"/>
      <c r="S12" s="121"/>
      <c r="T12" s="133">
        <f t="shared" si="2"/>
        <v>0.99999998285621616</v>
      </c>
      <c r="U12" s="36" t="s">
        <v>26</v>
      </c>
      <c r="V12" s="80">
        <v>5277520</v>
      </c>
      <c r="W12" s="5" t="s">
        <v>10</v>
      </c>
      <c r="X12" s="84">
        <f t="shared" si="3"/>
        <v>5277519.9095233381</v>
      </c>
      <c r="Y12" s="16"/>
      <c r="Z12" s="82">
        <f t="shared" si="0"/>
        <v>5277519.9095233381</v>
      </c>
      <c r="AA12" s="14" t="s">
        <v>12</v>
      </c>
      <c r="AB12" s="84">
        <f>Z12-AD12</f>
        <v>-9.0476661920547485E-2</v>
      </c>
      <c r="AC12" s="15" t="s">
        <v>12</v>
      </c>
      <c r="AD12" s="84">
        <f>SUMIF(Invoices!$C$2:$C$1048576,' Accting USE Data Entry Form'!$C$10:$C$51,Invoices!$D$2:$D$1048576)</f>
        <v>5277520</v>
      </c>
      <c r="AE12" s="15" t="s">
        <v>10</v>
      </c>
      <c r="AF12" s="83">
        <f t="shared" si="1"/>
        <v>0</v>
      </c>
      <c r="AG12" s="93"/>
    </row>
    <row r="13" spans="1:34" ht="14.4" customHeight="1" x14ac:dyDescent="0.25">
      <c r="A13" s="148">
        <v>4</v>
      </c>
      <c r="B13" s="146">
        <v>4</v>
      </c>
      <c r="C13" s="81" t="s">
        <v>51</v>
      </c>
      <c r="D13" s="85">
        <v>42562</v>
      </c>
      <c r="E13" s="66">
        <f>82/91</f>
        <v>0.90109890109890112</v>
      </c>
      <c r="F13" s="121"/>
      <c r="G13" s="121"/>
      <c r="H13" s="131"/>
      <c r="I13" s="121"/>
      <c r="J13" s="121"/>
      <c r="K13" s="121"/>
      <c r="L13" s="121"/>
      <c r="M13" s="201">
        <v>184143.9560439561</v>
      </c>
      <c r="N13" s="121"/>
      <c r="O13" s="121"/>
      <c r="P13" s="121"/>
      <c r="Q13" s="121"/>
      <c r="R13" s="121"/>
      <c r="S13" s="121"/>
      <c r="T13" s="133">
        <f t="shared" si="2"/>
        <v>1</v>
      </c>
      <c r="U13" s="36" t="s">
        <v>26</v>
      </c>
      <c r="V13" s="80">
        <v>1861900</v>
      </c>
      <c r="W13" s="5" t="s">
        <v>10</v>
      </c>
      <c r="X13" s="84">
        <f t="shared" si="3"/>
        <v>1861900</v>
      </c>
      <c r="Y13" s="16"/>
      <c r="Z13" s="82">
        <f t="shared" si="0"/>
        <v>1861900</v>
      </c>
      <c r="AA13" s="14" t="s">
        <v>12</v>
      </c>
      <c r="AB13" s="84">
        <f>Z13-AD13</f>
        <v>184144</v>
      </c>
      <c r="AC13" s="15" t="s">
        <v>12</v>
      </c>
      <c r="AD13" s="84">
        <f>SUMIF(Invoices!$C$2:$C$1048576,' Accting USE Data Entry Form'!$C$10:$C$51,Invoices!$D$2:$D$1048576)</f>
        <v>1677756</v>
      </c>
      <c r="AE13" s="15" t="s">
        <v>10</v>
      </c>
      <c r="AF13" s="83">
        <f t="shared" si="1"/>
        <v>0</v>
      </c>
      <c r="AG13" s="93"/>
      <c r="AH13" s="93">
        <f>V13-X13</f>
        <v>0</v>
      </c>
    </row>
    <row r="14" spans="1:34" ht="14.4" customHeight="1" x14ac:dyDescent="0.25">
      <c r="A14" s="148">
        <v>5</v>
      </c>
      <c r="B14" s="146">
        <v>5</v>
      </c>
      <c r="C14" s="74" t="s">
        <v>52</v>
      </c>
      <c r="D14" s="85">
        <v>42685</v>
      </c>
      <c r="E14" s="66">
        <v>0</v>
      </c>
      <c r="F14" s="129"/>
      <c r="G14" s="121"/>
      <c r="H14" s="131">
        <v>910806.01803750009</v>
      </c>
      <c r="I14" s="131">
        <v>1515207.9819624999</v>
      </c>
      <c r="J14" s="121"/>
      <c r="K14" s="121"/>
      <c r="L14" s="121"/>
      <c r="M14" s="121"/>
      <c r="N14" s="121"/>
      <c r="O14" s="121"/>
      <c r="P14" s="121"/>
      <c r="Q14" s="121"/>
      <c r="R14" s="121"/>
      <c r="S14" s="121"/>
      <c r="T14" s="133">
        <f t="shared" si="2"/>
        <v>1</v>
      </c>
      <c r="U14" s="36" t="s">
        <v>26</v>
      </c>
      <c r="V14" s="80">
        <v>2426014</v>
      </c>
      <c r="W14" s="5" t="s">
        <v>10</v>
      </c>
      <c r="X14" s="84">
        <f t="shared" si="3"/>
        <v>2426014</v>
      </c>
      <c r="Y14" s="16"/>
      <c r="Z14" s="82">
        <f t="shared" ref="Z14:Z24" si="4">+X14</f>
        <v>2426014</v>
      </c>
      <c r="AA14" s="14" t="s">
        <v>12</v>
      </c>
      <c r="AB14" s="84">
        <f>Z14-AD14</f>
        <v>0</v>
      </c>
      <c r="AC14" s="15" t="s">
        <v>12</v>
      </c>
      <c r="AD14" s="84">
        <f>SUMIF(Invoices!$C$2:$C$1048576,' Accting USE Data Entry Form'!$C$10:$C$51,Invoices!$D$2:$D$1048576)</f>
        <v>2426014</v>
      </c>
      <c r="AE14" s="15" t="s">
        <v>10</v>
      </c>
      <c r="AF14" s="83">
        <f t="shared" ref="AF14" si="5">+Z14-AB14-AD14</f>
        <v>0</v>
      </c>
    </row>
    <row r="15" spans="1:34" ht="14.4" customHeight="1" x14ac:dyDescent="0.25">
      <c r="A15" s="148">
        <v>6</v>
      </c>
      <c r="B15" s="146">
        <v>6</v>
      </c>
      <c r="C15" s="81" t="s">
        <v>53</v>
      </c>
      <c r="D15" s="85">
        <v>42958</v>
      </c>
      <c r="E15" s="66">
        <v>0</v>
      </c>
      <c r="F15" s="121"/>
      <c r="G15" s="121"/>
      <c r="H15" s="131"/>
      <c r="I15" s="121"/>
      <c r="J15" s="121"/>
      <c r="K15" s="121"/>
      <c r="L15" s="121"/>
      <c r="M15" s="121"/>
      <c r="N15" s="121"/>
      <c r="O15" s="121"/>
      <c r="P15" s="121"/>
      <c r="Q15" s="121"/>
      <c r="R15" s="121"/>
      <c r="S15" s="121"/>
      <c r="T15" s="133">
        <f t="shared" si="2"/>
        <v>0</v>
      </c>
      <c r="U15" s="36" t="s">
        <v>26</v>
      </c>
      <c r="V15" s="80">
        <v>1483976</v>
      </c>
      <c r="W15" s="5" t="s">
        <v>10</v>
      </c>
      <c r="X15" s="84">
        <f t="shared" si="3"/>
        <v>0</v>
      </c>
      <c r="Y15" s="16"/>
      <c r="Z15" s="82">
        <f t="shared" si="4"/>
        <v>0</v>
      </c>
      <c r="AA15" s="14" t="s">
        <v>12</v>
      </c>
      <c r="AB15" s="84">
        <f t="shared" ref="AB15:AB24" si="6">Z15-AD15</f>
        <v>0</v>
      </c>
      <c r="AC15" s="15" t="s">
        <v>12</v>
      </c>
      <c r="AD15" s="84">
        <f>SUMIF(Invoices!$C$2:$C$1048576,' Accting USE Data Entry Form'!$C$10:$C$51,Invoices!$D$2:$D$1048576)</f>
        <v>0</v>
      </c>
      <c r="AE15" s="15" t="s">
        <v>10</v>
      </c>
      <c r="AF15" s="83">
        <v>0</v>
      </c>
    </row>
    <row r="16" spans="1:34" ht="14.4" customHeight="1" x14ac:dyDescent="0.25">
      <c r="A16" s="148">
        <v>7</v>
      </c>
      <c r="B16" s="146">
        <v>5</v>
      </c>
      <c r="C16" s="81" t="s">
        <v>99</v>
      </c>
      <c r="D16" s="85">
        <v>43507</v>
      </c>
      <c r="E16" s="66">
        <v>0</v>
      </c>
      <c r="F16" s="121"/>
      <c r="G16" s="121"/>
      <c r="H16" s="131"/>
      <c r="I16" s="121"/>
      <c r="J16" s="121"/>
      <c r="K16" s="121"/>
      <c r="L16" s="121"/>
      <c r="M16" s="121"/>
      <c r="N16" s="121"/>
      <c r="O16" s="121"/>
      <c r="P16" s="121"/>
      <c r="Q16" s="121"/>
      <c r="R16" s="121"/>
      <c r="S16" s="121"/>
      <c r="T16" s="133">
        <f t="shared" si="2"/>
        <v>0</v>
      </c>
      <c r="U16" s="36" t="s">
        <v>26</v>
      </c>
      <c r="V16" s="80">
        <v>278066</v>
      </c>
      <c r="W16" s="5" t="s">
        <v>10</v>
      </c>
      <c r="X16" s="84">
        <f t="shared" si="3"/>
        <v>0</v>
      </c>
      <c r="Y16" s="16"/>
      <c r="Z16" s="82">
        <f t="shared" si="4"/>
        <v>0</v>
      </c>
      <c r="AA16" s="14" t="s">
        <v>12</v>
      </c>
      <c r="AB16" s="84">
        <f t="shared" si="6"/>
        <v>0</v>
      </c>
      <c r="AC16" s="15" t="s">
        <v>12</v>
      </c>
      <c r="AD16" s="84">
        <f>SUMIF(Invoices!$C$2:$C$1048576,' Accting USE Data Entry Form'!$C$10:$C$51,Invoices!$D$2:$D$1048576)</f>
        <v>0</v>
      </c>
      <c r="AE16" s="15" t="s">
        <v>10</v>
      </c>
      <c r="AF16" s="83">
        <f t="shared" ref="AF16:AF24" si="7">+Z16-AB16-AD16</f>
        <v>0</v>
      </c>
    </row>
    <row r="17" spans="1:32" ht="14.4" customHeight="1" x14ac:dyDescent="0.25">
      <c r="A17" s="148">
        <v>8</v>
      </c>
      <c r="B17" s="146">
        <v>5</v>
      </c>
      <c r="C17" s="81" t="s">
        <v>100</v>
      </c>
      <c r="D17" s="85">
        <v>43507</v>
      </c>
      <c r="E17" s="66">
        <v>0</v>
      </c>
      <c r="F17" s="121"/>
      <c r="G17" s="121"/>
      <c r="H17" s="131"/>
      <c r="I17" s="121"/>
      <c r="J17" s="121"/>
      <c r="K17" s="121"/>
      <c r="L17" s="121"/>
      <c r="M17" s="121"/>
      <c r="N17" s="121"/>
      <c r="O17" s="121"/>
      <c r="P17" s="121"/>
      <c r="Q17" s="121"/>
      <c r="R17" s="121"/>
      <c r="S17" s="121"/>
      <c r="T17" s="133">
        <f t="shared" si="2"/>
        <v>0</v>
      </c>
      <c r="U17" s="36" t="s">
        <v>26</v>
      </c>
      <c r="V17" s="80">
        <v>5544</v>
      </c>
      <c r="W17" s="5" t="s">
        <v>10</v>
      </c>
      <c r="X17" s="84">
        <f t="shared" si="3"/>
        <v>0</v>
      </c>
      <c r="Y17" s="16"/>
      <c r="Z17" s="82">
        <f t="shared" si="4"/>
        <v>0</v>
      </c>
      <c r="AA17" s="14" t="s">
        <v>12</v>
      </c>
      <c r="AB17" s="84">
        <f t="shared" si="6"/>
        <v>0</v>
      </c>
      <c r="AC17" s="15" t="s">
        <v>12</v>
      </c>
      <c r="AD17" s="84">
        <f>SUMIF(Invoices!$C$2:$C$1048576,' Accting USE Data Entry Form'!$C$10:$C$51,Invoices!$D$2:$D$1048576)</f>
        <v>0</v>
      </c>
      <c r="AE17" s="15" t="s">
        <v>10</v>
      </c>
      <c r="AF17" s="83">
        <f t="shared" si="7"/>
        <v>0</v>
      </c>
    </row>
    <row r="18" spans="1:32" ht="14.4" customHeight="1" x14ac:dyDescent="0.25">
      <c r="A18" s="148">
        <v>9</v>
      </c>
      <c r="B18" s="146">
        <v>7</v>
      </c>
      <c r="C18" s="81" t="s">
        <v>54</v>
      </c>
      <c r="D18" s="85">
        <v>42972</v>
      </c>
      <c r="E18" s="66">
        <v>0</v>
      </c>
      <c r="F18" s="121"/>
      <c r="G18" s="121"/>
      <c r="H18" s="131"/>
      <c r="I18" s="121"/>
      <c r="J18" s="121"/>
      <c r="K18" s="121"/>
      <c r="L18" s="121"/>
      <c r="M18" s="121"/>
      <c r="N18" s="121"/>
      <c r="O18" s="121"/>
      <c r="P18" s="121"/>
      <c r="Q18" s="121"/>
      <c r="R18" s="121"/>
      <c r="S18" s="121"/>
      <c r="T18" s="133">
        <f t="shared" si="2"/>
        <v>0</v>
      </c>
      <c r="U18" s="36" t="s">
        <v>26</v>
      </c>
      <c r="V18" s="80">
        <v>930950</v>
      </c>
      <c r="W18" s="5" t="s">
        <v>10</v>
      </c>
      <c r="X18" s="84">
        <f t="shared" si="3"/>
        <v>0</v>
      </c>
      <c r="Y18" s="16"/>
      <c r="Z18" s="82">
        <f t="shared" si="4"/>
        <v>0</v>
      </c>
      <c r="AA18" s="14"/>
      <c r="AB18" s="84">
        <f t="shared" si="6"/>
        <v>0</v>
      </c>
      <c r="AC18" s="15"/>
      <c r="AD18" s="84">
        <f>SUMIF(Invoices!$C$2:$C$1048576,' Accting USE Data Entry Form'!$C$10:$C$51,Invoices!$D$2:$D$1048576)</f>
        <v>0</v>
      </c>
      <c r="AE18" s="15" t="s">
        <v>10</v>
      </c>
      <c r="AF18" s="83">
        <f t="shared" si="7"/>
        <v>0</v>
      </c>
    </row>
    <row r="19" spans="1:32" ht="14.4" customHeight="1" x14ac:dyDescent="0.25">
      <c r="A19" s="148">
        <v>10</v>
      </c>
      <c r="B19" s="146">
        <v>8</v>
      </c>
      <c r="C19" s="81" t="s">
        <v>55</v>
      </c>
      <c r="D19" s="85">
        <v>42989</v>
      </c>
      <c r="E19" s="66">
        <v>0</v>
      </c>
      <c r="F19" s="121"/>
      <c r="G19" s="121"/>
      <c r="H19" s="131"/>
      <c r="I19" s="121"/>
      <c r="J19" s="121"/>
      <c r="K19" s="121"/>
      <c r="L19" s="121"/>
      <c r="M19" s="121"/>
      <c r="N19" s="121"/>
      <c r="O19" s="121"/>
      <c r="P19" s="121"/>
      <c r="Q19" s="121"/>
      <c r="R19" s="121"/>
      <c r="S19" s="121"/>
      <c r="T19" s="133">
        <f t="shared" si="2"/>
        <v>0</v>
      </c>
      <c r="U19" s="36" t="s">
        <v>26</v>
      </c>
      <c r="V19" s="80">
        <v>465475</v>
      </c>
      <c r="W19" s="5" t="s">
        <v>10</v>
      </c>
      <c r="X19" s="84">
        <f t="shared" si="3"/>
        <v>0</v>
      </c>
      <c r="Y19" s="16"/>
      <c r="Z19" s="82">
        <f t="shared" si="4"/>
        <v>0</v>
      </c>
      <c r="AA19" s="14" t="s">
        <v>12</v>
      </c>
      <c r="AB19" s="84">
        <f t="shared" si="6"/>
        <v>0</v>
      </c>
      <c r="AC19" s="15" t="s">
        <v>12</v>
      </c>
      <c r="AD19" s="84">
        <f>SUMIF(Invoices!$C$2:$C$1048576,' Accting USE Data Entry Form'!$C$10:$C$51,Invoices!$D$2:$D$1048576)</f>
        <v>0</v>
      </c>
      <c r="AE19" s="15" t="s">
        <v>10</v>
      </c>
      <c r="AF19" s="83">
        <f t="shared" si="7"/>
        <v>0</v>
      </c>
    </row>
    <row r="20" spans="1:32" ht="14.4" customHeight="1" x14ac:dyDescent="0.25">
      <c r="A20" s="148">
        <v>11</v>
      </c>
      <c r="B20" s="146">
        <v>9</v>
      </c>
      <c r="C20" s="81" t="s">
        <v>56</v>
      </c>
      <c r="D20" s="85">
        <v>43080</v>
      </c>
      <c r="E20" s="66">
        <v>0</v>
      </c>
      <c r="F20" s="121"/>
      <c r="G20" s="121"/>
      <c r="H20" s="131"/>
      <c r="I20" s="121"/>
      <c r="J20" s="121"/>
      <c r="K20" s="121"/>
      <c r="L20" s="121"/>
      <c r="M20" s="121"/>
      <c r="N20" s="121"/>
      <c r="O20" s="121"/>
      <c r="P20" s="121"/>
      <c r="Q20" s="121"/>
      <c r="R20" s="121"/>
      <c r="S20" s="121"/>
      <c r="T20" s="133">
        <f t="shared" si="2"/>
        <v>0</v>
      </c>
      <c r="U20" s="36" t="s">
        <v>26</v>
      </c>
      <c r="V20" s="80">
        <v>465475</v>
      </c>
      <c r="W20" s="5" t="s">
        <v>10</v>
      </c>
      <c r="X20" s="84">
        <f t="shared" si="3"/>
        <v>0</v>
      </c>
      <c r="Y20" s="16"/>
      <c r="Z20" s="82">
        <f t="shared" si="4"/>
        <v>0</v>
      </c>
      <c r="AA20" s="14" t="s">
        <v>12</v>
      </c>
      <c r="AB20" s="84">
        <f t="shared" si="6"/>
        <v>0</v>
      </c>
      <c r="AC20" s="15" t="s">
        <v>12</v>
      </c>
      <c r="AD20" s="84">
        <f>SUMIF(Invoices!$C$2:$C$1048576,' Accting USE Data Entry Form'!$C$10:$C$51,Invoices!$D$2:$D$1048576)</f>
        <v>0</v>
      </c>
      <c r="AE20" s="15" t="s">
        <v>10</v>
      </c>
      <c r="AF20" s="83">
        <f t="shared" si="7"/>
        <v>0</v>
      </c>
    </row>
    <row r="21" spans="1:32" ht="14.4" customHeight="1" x14ac:dyDescent="0.25">
      <c r="A21" s="148">
        <v>12</v>
      </c>
      <c r="B21" s="146">
        <v>10</v>
      </c>
      <c r="C21" s="81" t="s">
        <v>57</v>
      </c>
      <c r="D21" s="85">
        <v>43143</v>
      </c>
      <c r="E21" s="66">
        <v>0</v>
      </c>
      <c r="F21" s="121"/>
      <c r="G21" s="121"/>
      <c r="H21" s="131"/>
      <c r="I21" s="121"/>
      <c r="J21" s="121"/>
      <c r="K21" s="121"/>
      <c r="L21" s="121"/>
      <c r="M21" s="121"/>
      <c r="N21" s="121"/>
      <c r="O21" s="121"/>
      <c r="P21" s="121"/>
      <c r="Q21" s="121"/>
      <c r="R21" s="121"/>
      <c r="S21" s="121"/>
      <c r="T21" s="133">
        <f t="shared" si="2"/>
        <v>0</v>
      </c>
      <c r="U21" s="36" t="s">
        <v>26</v>
      </c>
      <c r="V21" s="80">
        <v>1489519.9883199998</v>
      </c>
      <c r="W21" s="5" t="s">
        <v>10</v>
      </c>
      <c r="X21" s="84">
        <f t="shared" si="3"/>
        <v>0</v>
      </c>
      <c r="Y21" s="16"/>
      <c r="Z21" s="82">
        <f t="shared" si="4"/>
        <v>0</v>
      </c>
      <c r="AA21" s="14" t="s">
        <v>12</v>
      </c>
      <c r="AB21" s="84">
        <f t="shared" si="6"/>
        <v>0</v>
      </c>
      <c r="AC21" s="15" t="s">
        <v>12</v>
      </c>
      <c r="AD21" s="84">
        <f>SUMIF(Invoices!$C$2:$C$1048576,' Accting USE Data Entry Form'!$C$10:$C$51,Invoices!$D$2:$D$1048576)</f>
        <v>0</v>
      </c>
      <c r="AE21" s="15" t="s">
        <v>10</v>
      </c>
      <c r="AF21" s="83">
        <f t="shared" si="7"/>
        <v>0</v>
      </c>
    </row>
    <row r="22" spans="1:32" ht="14.4" customHeight="1" x14ac:dyDescent="0.25">
      <c r="A22" s="148">
        <v>13</v>
      </c>
      <c r="B22" s="146">
        <v>11</v>
      </c>
      <c r="C22" s="81" t="s">
        <v>58</v>
      </c>
      <c r="D22" s="85">
        <v>43171</v>
      </c>
      <c r="E22" s="66">
        <v>0</v>
      </c>
      <c r="F22" s="121"/>
      <c r="G22" s="121"/>
      <c r="H22" s="131"/>
      <c r="I22" s="121"/>
      <c r="J22" s="121"/>
      <c r="K22" s="121"/>
      <c r="L22" s="121"/>
      <c r="M22" s="121"/>
      <c r="N22" s="121"/>
      <c r="O22" s="121"/>
      <c r="P22" s="121"/>
      <c r="Q22" s="121"/>
      <c r="R22" s="121"/>
      <c r="S22" s="121"/>
      <c r="T22" s="133">
        <f t="shared" si="2"/>
        <v>0</v>
      </c>
      <c r="U22" s="36" t="s">
        <v>26</v>
      </c>
      <c r="V22" s="80">
        <v>465475</v>
      </c>
      <c r="W22" s="5" t="s">
        <v>10</v>
      </c>
      <c r="X22" s="84">
        <f t="shared" si="3"/>
        <v>0</v>
      </c>
      <c r="Y22" s="16"/>
      <c r="Z22" s="82">
        <f t="shared" si="4"/>
        <v>0</v>
      </c>
      <c r="AA22" s="14" t="s">
        <v>12</v>
      </c>
      <c r="AB22" s="84">
        <f t="shared" si="6"/>
        <v>0</v>
      </c>
      <c r="AC22" s="15" t="s">
        <v>12</v>
      </c>
      <c r="AD22" s="84">
        <f>SUMIF(Invoices!$C$2:$C$1048576,' Accting USE Data Entry Form'!$C$10:$C$51,Invoices!$D$2:$D$1048576)</f>
        <v>0</v>
      </c>
      <c r="AE22" s="15" t="s">
        <v>10</v>
      </c>
      <c r="AF22" s="83">
        <f t="shared" si="7"/>
        <v>0</v>
      </c>
    </row>
    <row r="23" spans="1:32" ht="14.4" customHeight="1" x14ac:dyDescent="0.25">
      <c r="A23" s="148">
        <v>14</v>
      </c>
      <c r="B23" s="146">
        <v>12</v>
      </c>
      <c r="C23" s="81" t="s">
        <v>59</v>
      </c>
      <c r="D23" s="85">
        <v>43262</v>
      </c>
      <c r="E23" s="66">
        <v>0</v>
      </c>
      <c r="F23" s="121"/>
      <c r="G23" s="121"/>
      <c r="H23" s="131"/>
      <c r="I23" s="121"/>
      <c r="J23" s="121"/>
      <c r="K23" s="121"/>
      <c r="L23" s="121"/>
      <c r="M23" s="121"/>
      <c r="N23" s="121"/>
      <c r="O23" s="121"/>
      <c r="P23" s="121"/>
      <c r="Q23" s="121"/>
      <c r="R23" s="121"/>
      <c r="S23" s="121"/>
      <c r="T23" s="133">
        <f t="shared" si="2"/>
        <v>0</v>
      </c>
      <c r="U23" s="36" t="s">
        <v>26</v>
      </c>
      <c r="V23" s="80">
        <v>465475</v>
      </c>
      <c r="W23" s="5" t="s">
        <v>10</v>
      </c>
      <c r="X23" s="84">
        <f t="shared" si="3"/>
        <v>0</v>
      </c>
      <c r="Y23" s="16"/>
      <c r="Z23" s="82">
        <f t="shared" si="4"/>
        <v>0</v>
      </c>
      <c r="AA23" s="14" t="s">
        <v>12</v>
      </c>
      <c r="AB23" s="84">
        <f t="shared" si="6"/>
        <v>0</v>
      </c>
      <c r="AC23" s="15" t="s">
        <v>12</v>
      </c>
      <c r="AD23" s="84">
        <f>SUMIF(Invoices!$C$2:$C$1048576,' Accting USE Data Entry Form'!$C$10:$C$51,Invoices!$D$2:$D$1048576)</f>
        <v>0</v>
      </c>
      <c r="AE23" s="15" t="s">
        <v>10</v>
      </c>
      <c r="AF23" s="83">
        <f t="shared" si="7"/>
        <v>0</v>
      </c>
    </row>
    <row r="24" spans="1:32" ht="14.4" customHeight="1" x14ac:dyDescent="0.25">
      <c r="A24" s="148">
        <v>15</v>
      </c>
      <c r="B24" s="146">
        <v>13</v>
      </c>
      <c r="C24" s="81" t="s">
        <v>97</v>
      </c>
      <c r="D24" s="87">
        <v>43384</v>
      </c>
      <c r="E24" s="66">
        <v>0</v>
      </c>
      <c r="F24" s="121"/>
      <c r="G24" s="121"/>
      <c r="H24" s="131"/>
      <c r="I24" s="121"/>
      <c r="J24" s="121"/>
      <c r="K24" s="121"/>
      <c r="L24" s="121"/>
      <c r="M24" s="121"/>
      <c r="N24" s="121"/>
      <c r="O24" s="121"/>
      <c r="P24" s="121"/>
      <c r="Q24" s="121"/>
      <c r="R24" s="121"/>
      <c r="S24" s="121"/>
      <c r="T24" s="133">
        <f t="shared" si="2"/>
        <v>0</v>
      </c>
      <c r="U24" s="36" t="s">
        <v>26</v>
      </c>
      <c r="V24" s="80">
        <v>930950.4</v>
      </c>
      <c r="W24" s="5" t="s">
        <v>10</v>
      </c>
      <c r="X24" s="84">
        <f t="shared" si="3"/>
        <v>0</v>
      </c>
      <c r="Y24" s="16"/>
      <c r="Z24" s="82">
        <f t="shared" si="4"/>
        <v>0</v>
      </c>
      <c r="AA24" s="14" t="s">
        <v>12</v>
      </c>
      <c r="AB24" s="84">
        <f t="shared" si="6"/>
        <v>0</v>
      </c>
      <c r="AC24" s="15" t="s">
        <v>12</v>
      </c>
      <c r="AD24" s="84">
        <f>SUMIF(Invoices!$C$2:$C$1048576,' Accting USE Data Entry Form'!$C$10:$C$51,Invoices!$D$2:$D$1048576)</f>
        <v>0</v>
      </c>
      <c r="AE24" s="15" t="s">
        <v>10</v>
      </c>
      <c r="AF24" s="83">
        <f t="shared" si="7"/>
        <v>0</v>
      </c>
    </row>
    <row r="25" spans="1:32" ht="14.4" customHeight="1" x14ac:dyDescent="0.25">
      <c r="A25" s="148">
        <v>16</v>
      </c>
      <c r="B25" s="146">
        <v>14</v>
      </c>
      <c r="C25" s="81" t="s">
        <v>60</v>
      </c>
      <c r="D25" s="77">
        <v>43476</v>
      </c>
      <c r="E25" s="66">
        <v>0</v>
      </c>
      <c r="F25" s="121"/>
      <c r="G25" s="121"/>
      <c r="H25" s="131"/>
      <c r="I25" s="121"/>
      <c r="J25" s="121"/>
      <c r="K25" s="121"/>
      <c r="L25" s="121"/>
      <c r="M25" s="121"/>
      <c r="N25" s="121"/>
      <c r="O25" s="121"/>
      <c r="P25" s="121"/>
      <c r="Q25" s="121"/>
      <c r="R25" s="121"/>
      <c r="S25" s="121"/>
      <c r="T25" s="133">
        <f t="shared" si="2"/>
        <v>0</v>
      </c>
      <c r="U25" s="36" t="s">
        <v>26</v>
      </c>
      <c r="V25" s="80">
        <v>485319.2</v>
      </c>
      <c r="W25" s="5" t="s">
        <v>10</v>
      </c>
      <c r="X25" s="84">
        <f t="shared" si="3"/>
        <v>0</v>
      </c>
      <c r="Y25" s="16"/>
      <c r="Z25" s="82">
        <f t="shared" ref="Z25:Z46" si="8">+X25</f>
        <v>0</v>
      </c>
      <c r="AA25" s="14" t="s">
        <v>12</v>
      </c>
      <c r="AB25" s="84">
        <f t="shared" ref="AB25:AB46" si="9">Z25-AD25</f>
        <v>0</v>
      </c>
      <c r="AC25" s="15" t="s">
        <v>12</v>
      </c>
      <c r="AD25" s="84">
        <f>SUMIF(Invoices!$C$2:$C$1048576,' Accting USE Data Entry Form'!$C$10:$C$51,Invoices!$D$2:$D$1048576)</f>
        <v>0</v>
      </c>
      <c r="AE25" s="15" t="s">
        <v>10</v>
      </c>
      <c r="AF25" s="83">
        <f t="shared" ref="AF25:AF46" si="10">+Z25-AB25-AD25</f>
        <v>0</v>
      </c>
    </row>
    <row r="26" spans="1:32" ht="14.4" customHeight="1" x14ac:dyDescent="0.25">
      <c r="A26" s="148">
        <v>17</v>
      </c>
      <c r="B26" s="146">
        <v>15</v>
      </c>
      <c r="C26" s="81" t="s">
        <v>98</v>
      </c>
      <c r="D26" s="77">
        <v>43507</v>
      </c>
      <c r="E26" s="66">
        <v>0</v>
      </c>
      <c r="F26" s="121"/>
      <c r="G26" s="121"/>
      <c r="H26" s="131"/>
      <c r="I26" s="121"/>
      <c r="J26" s="121"/>
      <c r="K26" s="121"/>
      <c r="L26" s="121"/>
      <c r="M26" s="121"/>
      <c r="N26" s="121"/>
      <c r="O26" s="121"/>
      <c r="P26" s="121"/>
      <c r="Q26" s="121"/>
      <c r="R26" s="121"/>
      <c r="S26" s="121"/>
      <c r="T26" s="133">
        <f t="shared" si="2"/>
        <v>0</v>
      </c>
      <c r="U26" s="36" t="s">
        <v>26</v>
      </c>
      <c r="V26" s="80">
        <v>930950.4</v>
      </c>
      <c r="W26" s="5" t="s">
        <v>10</v>
      </c>
      <c r="X26" s="84">
        <f t="shared" si="3"/>
        <v>0</v>
      </c>
      <c r="Y26" s="16"/>
      <c r="Z26" s="82">
        <f t="shared" si="8"/>
        <v>0</v>
      </c>
      <c r="AA26" s="14" t="s">
        <v>12</v>
      </c>
      <c r="AB26" s="84">
        <f t="shared" si="9"/>
        <v>0</v>
      </c>
      <c r="AC26" s="15" t="s">
        <v>12</v>
      </c>
      <c r="AD26" s="84">
        <f>SUMIF(Invoices!$C$2:$C$1048576,' Accting USE Data Entry Form'!$C$10:$C$51,Invoices!$D$2:$D$1048576)</f>
        <v>0</v>
      </c>
      <c r="AE26" s="15" t="s">
        <v>10</v>
      </c>
      <c r="AF26" s="83">
        <f t="shared" si="10"/>
        <v>0</v>
      </c>
    </row>
    <row r="27" spans="1:32" ht="14.4" customHeight="1" x14ac:dyDescent="0.25">
      <c r="A27" s="148">
        <v>18</v>
      </c>
      <c r="B27" s="146"/>
      <c r="C27" s="74"/>
      <c r="D27" s="77"/>
      <c r="E27" s="66">
        <v>0</v>
      </c>
      <c r="F27" s="121"/>
      <c r="G27" s="121"/>
      <c r="H27" s="131"/>
      <c r="I27" s="121"/>
      <c r="J27" s="121"/>
      <c r="K27" s="121"/>
      <c r="L27" s="121"/>
      <c r="M27" s="121"/>
      <c r="N27" s="121"/>
      <c r="O27" s="121"/>
      <c r="P27" s="121"/>
      <c r="Q27" s="121"/>
      <c r="R27" s="121"/>
      <c r="S27" s="121"/>
      <c r="T27" s="133">
        <f t="shared" si="2"/>
        <v>0</v>
      </c>
      <c r="U27" s="36" t="s">
        <v>26</v>
      </c>
      <c r="V27" s="35"/>
      <c r="W27" s="5" t="s">
        <v>10</v>
      </c>
      <c r="X27" s="84">
        <f t="shared" si="3"/>
        <v>0</v>
      </c>
      <c r="Y27" s="16"/>
      <c r="Z27" s="82">
        <f t="shared" si="8"/>
        <v>0</v>
      </c>
      <c r="AA27" s="14" t="s">
        <v>12</v>
      </c>
      <c r="AB27" s="84">
        <f t="shared" si="9"/>
        <v>0</v>
      </c>
      <c r="AC27" s="15" t="s">
        <v>12</v>
      </c>
      <c r="AD27" s="84">
        <f>SUMIF(Invoices!$C$2:$C$1048576,' Accting USE Data Entry Form'!$C$10:$C$51,Invoices!$D$2:$D$1048576)</f>
        <v>0</v>
      </c>
      <c r="AE27" s="15" t="s">
        <v>10</v>
      </c>
      <c r="AF27" s="83">
        <f t="shared" si="10"/>
        <v>0</v>
      </c>
    </row>
    <row r="28" spans="1:32" ht="14.4" customHeight="1" x14ac:dyDescent="0.25">
      <c r="A28" s="148">
        <v>19</v>
      </c>
      <c r="B28" s="146"/>
      <c r="C28" s="74"/>
      <c r="D28" s="77"/>
      <c r="E28" s="66">
        <v>0</v>
      </c>
      <c r="F28" s="121"/>
      <c r="G28" s="121"/>
      <c r="H28" s="131"/>
      <c r="I28" s="121"/>
      <c r="J28" s="121"/>
      <c r="K28" s="121"/>
      <c r="L28" s="121"/>
      <c r="M28" s="121"/>
      <c r="N28" s="121"/>
      <c r="O28" s="121"/>
      <c r="P28" s="121"/>
      <c r="Q28" s="121"/>
      <c r="R28" s="121"/>
      <c r="S28" s="121"/>
      <c r="T28" s="133">
        <f t="shared" si="2"/>
        <v>0</v>
      </c>
      <c r="U28" s="36" t="s">
        <v>26</v>
      </c>
      <c r="V28" s="35"/>
      <c r="W28" s="5" t="s">
        <v>10</v>
      </c>
      <c r="X28" s="84">
        <f t="shared" si="3"/>
        <v>0</v>
      </c>
      <c r="Y28" s="16"/>
      <c r="Z28" s="82">
        <f t="shared" si="8"/>
        <v>0</v>
      </c>
      <c r="AA28" s="14" t="s">
        <v>12</v>
      </c>
      <c r="AB28" s="84">
        <f t="shared" si="9"/>
        <v>0</v>
      </c>
      <c r="AC28" s="15" t="s">
        <v>12</v>
      </c>
      <c r="AD28" s="84">
        <f>SUMIF(Invoices!$C$2:$C$1048576,' Accting USE Data Entry Form'!$C$10:$C$51,Invoices!$D$2:$D$1048576)</f>
        <v>0</v>
      </c>
      <c r="AE28" s="15" t="s">
        <v>10</v>
      </c>
      <c r="AF28" s="83">
        <f t="shared" si="10"/>
        <v>0</v>
      </c>
    </row>
    <row r="29" spans="1:32" ht="14.4" customHeight="1" x14ac:dyDescent="0.25">
      <c r="A29" s="148">
        <v>20</v>
      </c>
      <c r="B29" s="146"/>
      <c r="C29" s="74"/>
      <c r="D29" s="77"/>
      <c r="E29" s="66">
        <v>0</v>
      </c>
      <c r="F29" s="121"/>
      <c r="G29" s="121"/>
      <c r="H29" s="131"/>
      <c r="I29" s="121"/>
      <c r="J29" s="121"/>
      <c r="K29" s="121"/>
      <c r="L29" s="121"/>
      <c r="M29" s="121"/>
      <c r="N29" s="121"/>
      <c r="O29" s="121"/>
      <c r="P29" s="121"/>
      <c r="Q29" s="121"/>
      <c r="R29" s="121"/>
      <c r="S29" s="121"/>
      <c r="T29" s="133">
        <f t="shared" si="2"/>
        <v>0</v>
      </c>
      <c r="U29" s="36" t="s">
        <v>26</v>
      </c>
      <c r="V29" s="35"/>
      <c r="W29" s="5" t="s">
        <v>10</v>
      </c>
      <c r="X29" s="84">
        <f t="shared" si="3"/>
        <v>0</v>
      </c>
      <c r="Y29" s="16"/>
      <c r="Z29" s="82">
        <f t="shared" si="8"/>
        <v>0</v>
      </c>
      <c r="AA29" s="14" t="s">
        <v>12</v>
      </c>
      <c r="AB29" s="84">
        <f t="shared" si="9"/>
        <v>0</v>
      </c>
      <c r="AC29" s="15" t="s">
        <v>12</v>
      </c>
      <c r="AD29" s="84">
        <f>SUMIF(Invoices!$C$2:$C$1048576,' Accting USE Data Entry Form'!$C$10:$C$51,Invoices!$D$2:$D$1048576)</f>
        <v>0</v>
      </c>
      <c r="AE29" s="15" t="s">
        <v>10</v>
      </c>
      <c r="AF29" s="83">
        <f t="shared" si="10"/>
        <v>0</v>
      </c>
    </row>
    <row r="30" spans="1:32" ht="14.4" customHeight="1" x14ac:dyDescent="0.25">
      <c r="A30" s="148">
        <v>21</v>
      </c>
      <c r="B30" s="146"/>
      <c r="C30" s="74"/>
      <c r="D30" s="77"/>
      <c r="E30" s="66">
        <v>0</v>
      </c>
      <c r="F30" s="121"/>
      <c r="G30" s="121"/>
      <c r="H30" s="131"/>
      <c r="I30" s="121"/>
      <c r="J30" s="121"/>
      <c r="K30" s="121"/>
      <c r="L30" s="121"/>
      <c r="M30" s="121"/>
      <c r="N30" s="121"/>
      <c r="O30" s="121"/>
      <c r="P30" s="121"/>
      <c r="Q30" s="121"/>
      <c r="R30" s="121"/>
      <c r="S30" s="121"/>
      <c r="T30" s="133">
        <f t="shared" si="2"/>
        <v>0</v>
      </c>
      <c r="U30" s="36" t="s">
        <v>26</v>
      </c>
      <c r="V30" s="35"/>
      <c r="W30" s="5" t="s">
        <v>10</v>
      </c>
      <c r="X30" s="84">
        <f t="shared" si="3"/>
        <v>0</v>
      </c>
      <c r="Y30" s="16"/>
      <c r="Z30" s="82">
        <f t="shared" si="8"/>
        <v>0</v>
      </c>
      <c r="AA30" s="14" t="s">
        <v>12</v>
      </c>
      <c r="AB30" s="84">
        <f t="shared" si="9"/>
        <v>0</v>
      </c>
      <c r="AC30" s="15" t="s">
        <v>12</v>
      </c>
      <c r="AD30" s="84">
        <f>SUMIF(Invoices!$C$2:$C$1048576,' Accting USE Data Entry Form'!$C$10:$C$51,Invoices!$D$2:$D$1048576)</f>
        <v>0</v>
      </c>
      <c r="AE30" s="15" t="s">
        <v>10</v>
      </c>
      <c r="AF30" s="83">
        <f t="shared" si="10"/>
        <v>0</v>
      </c>
    </row>
    <row r="31" spans="1:32" ht="14.4" customHeight="1" x14ac:dyDescent="0.25">
      <c r="A31" s="148">
        <v>22</v>
      </c>
      <c r="B31" s="146"/>
      <c r="C31" s="74"/>
      <c r="D31" s="77"/>
      <c r="E31" s="66">
        <v>0</v>
      </c>
      <c r="F31" s="118"/>
      <c r="G31" s="118"/>
      <c r="H31" s="144"/>
      <c r="I31" s="118"/>
      <c r="J31" s="118"/>
      <c r="K31" s="118"/>
      <c r="L31" s="118"/>
      <c r="M31" s="118"/>
      <c r="N31" s="118"/>
      <c r="O31" s="118"/>
      <c r="P31" s="118"/>
      <c r="Q31" s="118"/>
      <c r="R31" s="118"/>
      <c r="S31" s="118"/>
      <c r="T31" s="133">
        <f t="shared" si="2"/>
        <v>0</v>
      </c>
      <c r="U31" s="36" t="s">
        <v>26</v>
      </c>
      <c r="V31" s="35"/>
      <c r="W31" s="5" t="s">
        <v>10</v>
      </c>
      <c r="X31" s="84">
        <f t="shared" si="3"/>
        <v>0</v>
      </c>
      <c r="Y31" s="16"/>
      <c r="Z31" s="82">
        <f t="shared" si="8"/>
        <v>0</v>
      </c>
      <c r="AA31" s="14" t="s">
        <v>12</v>
      </c>
      <c r="AB31" s="84">
        <f t="shared" si="9"/>
        <v>0</v>
      </c>
      <c r="AC31" s="15" t="s">
        <v>12</v>
      </c>
      <c r="AD31" s="84">
        <f>SUMIF(Invoices!$C$2:$C$1048576,' Accting USE Data Entry Form'!$C$10:$C$51,Invoices!$D$2:$D$1048576)</f>
        <v>0</v>
      </c>
      <c r="AE31" s="15" t="s">
        <v>10</v>
      </c>
      <c r="AF31" s="83">
        <f t="shared" si="10"/>
        <v>0</v>
      </c>
    </row>
    <row r="32" spans="1:32" ht="14.4" customHeight="1" x14ac:dyDescent="0.25">
      <c r="A32" s="148">
        <v>23</v>
      </c>
      <c r="B32" s="146"/>
      <c r="C32" s="74"/>
      <c r="D32" s="77"/>
      <c r="E32" s="66">
        <v>0</v>
      </c>
      <c r="F32" s="118"/>
      <c r="G32" s="118"/>
      <c r="H32" s="144"/>
      <c r="I32" s="118"/>
      <c r="J32" s="118"/>
      <c r="K32" s="118"/>
      <c r="L32" s="118"/>
      <c r="M32" s="118"/>
      <c r="N32" s="118"/>
      <c r="O32" s="118"/>
      <c r="P32" s="118"/>
      <c r="Q32" s="118"/>
      <c r="R32" s="118"/>
      <c r="S32" s="118"/>
      <c r="T32" s="133">
        <f t="shared" si="2"/>
        <v>0</v>
      </c>
      <c r="U32" s="36" t="s">
        <v>26</v>
      </c>
      <c r="V32" s="35"/>
      <c r="W32" s="5" t="s">
        <v>10</v>
      </c>
      <c r="X32" s="84">
        <f t="shared" si="3"/>
        <v>0</v>
      </c>
      <c r="Y32" s="16"/>
      <c r="Z32" s="82">
        <f t="shared" si="8"/>
        <v>0</v>
      </c>
      <c r="AA32" s="14" t="s">
        <v>12</v>
      </c>
      <c r="AB32" s="84">
        <f t="shared" si="9"/>
        <v>0</v>
      </c>
      <c r="AC32" s="15" t="s">
        <v>12</v>
      </c>
      <c r="AD32" s="84">
        <f>SUMIF(Invoices!$C$2:$C$1048576,' Accting USE Data Entry Form'!$C$10:$C$51,Invoices!$D$2:$D$1048576)</f>
        <v>0</v>
      </c>
      <c r="AE32" s="15" t="s">
        <v>10</v>
      </c>
      <c r="AF32" s="83">
        <f t="shared" si="10"/>
        <v>0</v>
      </c>
    </row>
    <row r="33" spans="1:32" ht="14.4" customHeight="1" x14ac:dyDescent="0.25">
      <c r="A33" s="148">
        <v>24</v>
      </c>
      <c r="B33" s="146"/>
      <c r="C33" s="74"/>
      <c r="D33" s="77"/>
      <c r="E33" s="66">
        <v>0</v>
      </c>
      <c r="F33" s="118"/>
      <c r="G33" s="118"/>
      <c r="H33" s="144"/>
      <c r="I33" s="118"/>
      <c r="J33" s="118"/>
      <c r="K33" s="118"/>
      <c r="L33" s="118"/>
      <c r="M33" s="118"/>
      <c r="N33" s="118"/>
      <c r="O33" s="118"/>
      <c r="P33" s="118"/>
      <c r="Q33" s="118"/>
      <c r="R33" s="118"/>
      <c r="S33" s="118"/>
      <c r="T33" s="133">
        <f t="shared" si="2"/>
        <v>0</v>
      </c>
      <c r="U33" s="36" t="s">
        <v>26</v>
      </c>
      <c r="V33" s="35"/>
      <c r="W33" s="5" t="s">
        <v>10</v>
      </c>
      <c r="X33" s="84">
        <f t="shared" si="3"/>
        <v>0</v>
      </c>
      <c r="Y33" s="16"/>
      <c r="Z33" s="82">
        <f t="shared" si="8"/>
        <v>0</v>
      </c>
      <c r="AA33" s="14" t="s">
        <v>12</v>
      </c>
      <c r="AB33" s="84">
        <f t="shared" si="9"/>
        <v>0</v>
      </c>
      <c r="AC33" s="15" t="s">
        <v>12</v>
      </c>
      <c r="AD33" s="84">
        <f>SUMIF(Invoices!$C$2:$C$1048576,' Accting USE Data Entry Form'!$C$10:$C$51,Invoices!$D$2:$D$1048576)</f>
        <v>0</v>
      </c>
      <c r="AE33" s="15" t="s">
        <v>10</v>
      </c>
      <c r="AF33" s="83">
        <f t="shared" si="10"/>
        <v>0</v>
      </c>
    </row>
    <row r="34" spans="1:32" ht="14.4" customHeight="1" x14ac:dyDescent="0.25">
      <c r="A34" s="148">
        <v>25</v>
      </c>
      <c r="B34" s="146"/>
      <c r="C34" s="74"/>
      <c r="D34" s="77"/>
      <c r="E34" s="66">
        <v>0</v>
      </c>
      <c r="F34" s="118"/>
      <c r="G34" s="118"/>
      <c r="H34" s="144"/>
      <c r="I34" s="118"/>
      <c r="J34" s="118"/>
      <c r="K34" s="118"/>
      <c r="L34" s="118"/>
      <c r="M34" s="118"/>
      <c r="N34" s="118"/>
      <c r="O34" s="118"/>
      <c r="P34" s="118"/>
      <c r="Q34" s="118"/>
      <c r="R34" s="118"/>
      <c r="S34" s="118"/>
      <c r="T34" s="133">
        <f t="shared" si="2"/>
        <v>0</v>
      </c>
      <c r="U34" s="36" t="s">
        <v>26</v>
      </c>
      <c r="V34" s="35"/>
      <c r="W34" s="5" t="s">
        <v>10</v>
      </c>
      <c r="X34" s="84">
        <f t="shared" si="3"/>
        <v>0</v>
      </c>
      <c r="Y34" s="16"/>
      <c r="Z34" s="82">
        <f t="shared" si="8"/>
        <v>0</v>
      </c>
      <c r="AA34" s="14" t="s">
        <v>12</v>
      </c>
      <c r="AB34" s="84">
        <f t="shared" si="9"/>
        <v>0</v>
      </c>
      <c r="AC34" s="15" t="s">
        <v>12</v>
      </c>
      <c r="AD34" s="84">
        <f>SUMIF(Invoices!$C$2:$C$1048576,' Accting USE Data Entry Form'!$C$10:$C$51,Invoices!$D$2:$D$1048576)</f>
        <v>0</v>
      </c>
      <c r="AE34" s="15" t="s">
        <v>10</v>
      </c>
      <c r="AF34" s="83">
        <f t="shared" si="10"/>
        <v>0</v>
      </c>
    </row>
    <row r="35" spans="1:32" ht="14.4" customHeight="1" x14ac:dyDescent="0.25">
      <c r="A35" s="148">
        <v>26</v>
      </c>
      <c r="B35" s="146"/>
      <c r="C35" s="74"/>
      <c r="D35" s="77"/>
      <c r="E35" s="66">
        <v>0</v>
      </c>
      <c r="F35" s="118"/>
      <c r="G35" s="118"/>
      <c r="H35" s="144"/>
      <c r="I35" s="118"/>
      <c r="J35" s="118"/>
      <c r="K35" s="118"/>
      <c r="L35" s="118"/>
      <c r="M35" s="118"/>
      <c r="N35" s="118"/>
      <c r="O35" s="118"/>
      <c r="P35" s="118"/>
      <c r="Q35" s="118"/>
      <c r="R35" s="118"/>
      <c r="S35" s="118"/>
      <c r="T35" s="133">
        <f t="shared" si="2"/>
        <v>0</v>
      </c>
      <c r="U35" s="36" t="s">
        <v>26</v>
      </c>
      <c r="V35" s="35"/>
      <c r="W35" s="5" t="s">
        <v>10</v>
      </c>
      <c r="X35" s="84">
        <f t="shared" si="3"/>
        <v>0</v>
      </c>
      <c r="Y35" s="16"/>
      <c r="Z35" s="82">
        <f t="shared" si="8"/>
        <v>0</v>
      </c>
      <c r="AA35" s="14" t="s">
        <v>12</v>
      </c>
      <c r="AB35" s="84">
        <f t="shared" si="9"/>
        <v>0</v>
      </c>
      <c r="AC35" s="15" t="s">
        <v>12</v>
      </c>
      <c r="AD35" s="84">
        <f>SUMIF(Invoices!$C$2:$C$1048576,' Accting USE Data Entry Form'!$C$10:$C$51,Invoices!$D$2:$D$1048576)</f>
        <v>0</v>
      </c>
      <c r="AE35" s="15" t="s">
        <v>10</v>
      </c>
      <c r="AF35" s="83">
        <f t="shared" si="10"/>
        <v>0</v>
      </c>
    </row>
    <row r="36" spans="1:32" ht="14.4" customHeight="1" x14ac:dyDescent="0.25">
      <c r="A36" s="148">
        <v>27</v>
      </c>
      <c r="B36" s="146"/>
      <c r="C36" s="74"/>
      <c r="D36" s="77"/>
      <c r="E36" s="66">
        <v>0</v>
      </c>
      <c r="F36" s="118"/>
      <c r="G36" s="118"/>
      <c r="H36" s="144"/>
      <c r="I36" s="118"/>
      <c r="J36" s="118"/>
      <c r="K36" s="118"/>
      <c r="L36" s="118"/>
      <c r="M36" s="118"/>
      <c r="N36" s="118"/>
      <c r="O36" s="118"/>
      <c r="P36" s="118"/>
      <c r="Q36" s="118"/>
      <c r="R36" s="118"/>
      <c r="S36" s="118"/>
      <c r="T36" s="133">
        <f t="shared" si="2"/>
        <v>0</v>
      </c>
      <c r="U36" s="36" t="s">
        <v>26</v>
      </c>
      <c r="V36" s="35"/>
      <c r="W36" s="5" t="s">
        <v>10</v>
      </c>
      <c r="X36" s="84">
        <f t="shared" si="3"/>
        <v>0</v>
      </c>
      <c r="Y36" s="16"/>
      <c r="Z36" s="82">
        <f t="shared" si="8"/>
        <v>0</v>
      </c>
      <c r="AA36" s="14" t="s">
        <v>12</v>
      </c>
      <c r="AB36" s="84">
        <f t="shared" si="9"/>
        <v>0</v>
      </c>
      <c r="AC36" s="15" t="s">
        <v>12</v>
      </c>
      <c r="AD36" s="84">
        <f>SUMIF(Invoices!$C$2:$C$1048576,' Accting USE Data Entry Form'!$C$10:$C$51,Invoices!$D$2:$D$1048576)</f>
        <v>0</v>
      </c>
      <c r="AE36" s="15" t="s">
        <v>10</v>
      </c>
      <c r="AF36" s="83">
        <f t="shared" si="10"/>
        <v>0</v>
      </c>
    </row>
    <row r="37" spans="1:32" ht="14.4" customHeight="1" x14ac:dyDescent="0.25">
      <c r="A37" s="148">
        <v>28</v>
      </c>
      <c r="B37" s="146"/>
      <c r="C37" s="74"/>
      <c r="D37" s="77"/>
      <c r="E37" s="66">
        <v>0</v>
      </c>
      <c r="F37" s="118"/>
      <c r="G37" s="118"/>
      <c r="H37" s="144"/>
      <c r="I37" s="118"/>
      <c r="J37" s="118"/>
      <c r="K37" s="118"/>
      <c r="L37" s="118"/>
      <c r="M37" s="118"/>
      <c r="N37" s="118"/>
      <c r="O37" s="118"/>
      <c r="P37" s="118"/>
      <c r="Q37" s="118"/>
      <c r="R37" s="118"/>
      <c r="S37" s="118"/>
      <c r="T37" s="133">
        <f t="shared" si="2"/>
        <v>0</v>
      </c>
      <c r="U37" s="36" t="s">
        <v>26</v>
      </c>
      <c r="V37" s="35"/>
      <c r="W37" s="5" t="s">
        <v>10</v>
      </c>
      <c r="X37" s="84">
        <f t="shared" si="3"/>
        <v>0</v>
      </c>
      <c r="Y37" s="16"/>
      <c r="Z37" s="82">
        <f t="shared" si="8"/>
        <v>0</v>
      </c>
      <c r="AA37" s="14" t="s">
        <v>12</v>
      </c>
      <c r="AB37" s="84">
        <f t="shared" si="9"/>
        <v>0</v>
      </c>
      <c r="AC37" s="15" t="s">
        <v>12</v>
      </c>
      <c r="AD37" s="84">
        <f>SUMIF(Invoices!$C$2:$C$1048576,' Accting USE Data Entry Form'!$C$10:$C$51,Invoices!$D$2:$D$1048576)</f>
        <v>0</v>
      </c>
      <c r="AE37" s="15" t="s">
        <v>10</v>
      </c>
      <c r="AF37" s="83">
        <f t="shared" si="10"/>
        <v>0</v>
      </c>
    </row>
    <row r="38" spans="1:32" ht="14.4" customHeight="1" x14ac:dyDescent="0.25">
      <c r="A38" s="148">
        <v>29</v>
      </c>
      <c r="B38" s="146"/>
      <c r="C38" s="74"/>
      <c r="D38" s="77"/>
      <c r="E38" s="66">
        <v>0</v>
      </c>
      <c r="F38" s="118"/>
      <c r="G38" s="118"/>
      <c r="H38" s="144"/>
      <c r="I38" s="118"/>
      <c r="J38" s="118"/>
      <c r="K38" s="118"/>
      <c r="L38" s="118"/>
      <c r="M38" s="118"/>
      <c r="N38" s="118"/>
      <c r="O38" s="118"/>
      <c r="P38" s="118"/>
      <c r="Q38" s="118"/>
      <c r="R38" s="118"/>
      <c r="S38" s="118"/>
      <c r="T38" s="133">
        <f t="shared" si="2"/>
        <v>0</v>
      </c>
      <c r="U38" s="36" t="s">
        <v>26</v>
      </c>
      <c r="V38" s="35"/>
      <c r="W38" s="5" t="s">
        <v>10</v>
      </c>
      <c r="X38" s="84">
        <f t="shared" si="3"/>
        <v>0</v>
      </c>
      <c r="Y38" s="16"/>
      <c r="Z38" s="82">
        <f t="shared" si="8"/>
        <v>0</v>
      </c>
      <c r="AA38" s="14" t="s">
        <v>12</v>
      </c>
      <c r="AB38" s="84">
        <f t="shared" si="9"/>
        <v>0</v>
      </c>
      <c r="AC38" s="15" t="s">
        <v>12</v>
      </c>
      <c r="AD38" s="84">
        <f>SUMIF(Invoices!$C$2:$C$1048576,' Accting USE Data Entry Form'!$C$10:$C$51,Invoices!$D$2:$D$1048576)</f>
        <v>0</v>
      </c>
      <c r="AE38" s="15" t="s">
        <v>10</v>
      </c>
      <c r="AF38" s="83">
        <f t="shared" si="10"/>
        <v>0</v>
      </c>
    </row>
    <row r="39" spans="1:32" ht="14.4" customHeight="1" x14ac:dyDescent="0.25">
      <c r="A39" s="148">
        <v>30</v>
      </c>
      <c r="B39" s="146"/>
      <c r="C39" s="74"/>
      <c r="D39" s="77"/>
      <c r="E39" s="66">
        <v>0</v>
      </c>
      <c r="F39" s="118"/>
      <c r="G39" s="118"/>
      <c r="H39" s="144"/>
      <c r="I39" s="118"/>
      <c r="J39" s="118"/>
      <c r="K39" s="118"/>
      <c r="L39" s="118"/>
      <c r="M39" s="118"/>
      <c r="N39" s="118"/>
      <c r="O39" s="118"/>
      <c r="P39" s="118"/>
      <c r="Q39" s="118"/>
      <c r="R39" s="118"/>
      <c r="S39" s="118"/>
      <c r="T39" s="133">
        <f>IF(D39&gt;0,SUM(F39:K39)/V39+E39,0)</f>
        <v>0</v>
      </c>
      <c r="U39" s="36" t="s">
        <v>26</v>
      </c>
      <c r="V39" s="35"/>
      <c r="W39" s="5" t="s">
        <v>10</v>
      </c>
      <c r="X39" s="84">
        <f t="shared" si="3"/>
        <v>0</v>
      </c>
      <c r="Y39" s="16"/>
      <c r="Z39" s="82">
        <f t="shared" si="8"/>
        <v>0</v>
      </c>
      <c r="AA39" s="14" t="s">
        <v>12</v>
      </c>
      <c r="AB39" s="84">
        <f t="shared" si="9"/>
        <v>0</v>
      </c>
      <c r="AC39" s="15" t="s">
        <v>12</v>
      </c>
      <c r="AD39" s="84">
        <f>SUMIF(Invoices!$C$2:$C$1048576,' Accting USE Data Entry Form'!$C$10:$C$51,Invoices!$D$2:$D$1048576)</f>
        <v>0</v>
      </c>
      <c r="AE39" s="15" t="s">
        <v>10</v>
      </c>
      <c r="AF39" s="83">
        <f t="shared" si="10"/>
        <v>0</v>
      </c>
    </row>
    <row r="40" spans="1:32" ht="14.4" customHeight="1" x14ac:dyDescent="0.25">
      <c r="A40" s="148">
        <v>31</v>
      </c>
      <c r="B40" s="146"/>
      <c r="C40" s="74"/>
      <c r="D40" s="77"/>
      <c r="E40" s="66">
        <v>0</v>
      </c>
      <c r="F40" s="118"/>
      <c r="G40" s="118"/>
      <c r="H40" s="144"/>
      <c r="I40" s="118"/>
      <c r="J40" s="118"/>
      <c r="K40" s="118"/>
      <c r="L40" s="118"/>
      <c r="M40" s="118"/>
      <c r="N40" s="118"/>
      <c r="O40" s="118"/>
      <c r="P40" s="118"/>
      <c r="Q40" s="118"/>
      <c r="R40" s="118"/>
      <c r="S40" s="118"/>
      <c r="T40" s="133">
        <f>IF(D40&gt;0,SUM(F40:K40)/V40+E40,0)</f>
        <v>0</v>
      </c>
      <c r="U40" s="36" t="s">
        <v>26</v>
      </c>
      <c r="V40" s="35"/>
      <c r="W40" s="5" t="s">
        <v>10</v>
      </c>
      <c r="X40" s="84">
        <f t="shared" si="3"/>
        <v>0</v>
      </c>
      <c r="Y40" s="16"/>
      <c r="Z40" s="82">
        <f t="shared" si="8"/>
        <v>0</v>
      </c>
      <c r="AA40" s="14" t="s">
        <v>12</v>
      </c>
      <c r="AB40" s="84">
        <f t="shared" si="9"/>
        <v>0</v>
      </c>
      <c r="AC40" s="15" t="s">
        <v>12</v>
      </c>
      <c r="AD40" s="84">
        <f>SUMIF(Invoices!$C$2:$C$1048576,' Accting USE Data Entry Form'!$C$10:$C$51,Invoices!$D$2:$D$1048576)</f>
        <v>0</v>
      </c>
      <c r="AE40" s="15" t="s">
        <v>10</v>
      </c>
      <c r="AF40" s="83">
        <f t="shared" si="10"/>
        <v>0</v>
      </c>
    </row>
    <row r="41" spans="1:32" ht="14.4" customHeight="1" x14ac:dyDescent="0.25">
      <c r="A41" s="148">
        <v>32</v>
      </c>
      <c r="B41" s="146"/>
      <c r="C41" s="74"/>
      <c r="D41" s="77"/>
      <c r="E41" s="66">
        <v>0</v>
      </c>
      <c r="F41" s="118"/>
      <c r="G41" s="118"/>
      <c r="H41" s="144"/>
      <c r="I41" s="118"/>
      <c r="J41" s="118"/>
      <c r="K41" s="118"/>
      <c r="L41" s="118"/>
      <c r="M41" s="118"/>
      <c r="N41" s="118"/>
      <c r="O41" s="118"/>
      <c r="P41" s="118"/>
      <c r="Q41" s="118"/>
      <c r="R41" s="118"/>
      <c r="S41" s="118"/>
      <c r="T41" s="133">
        <f>IF(D41&gt;0,SUM(F41:K41)/V41+E41,0)</f>
        <v>0</v>
      </c>
      <c r="U41" s="36" t="s">
        <v>26</v>
      </c>
      <c r="V41" s="35"/>
      <c r="W41" s="5" t="s">
        <v>10</v>
      </c>
      <c r="X41" s="84">
        <f t="shared" si="3"/>
        <v>0</v>
      </c>
      <c r="Y41" s="16"/>
      <c r="Z41" s="82">
        <f t="shared" si="8"/>
        <v>0</v>
      </c>
      <c r="AA41" s="14" t="s">
        <v>12</v>
      </c>
      <c r="AB41" s="84">
        <f t="shared" si="9"/>
        <v>0</v>
      </c>
      <c r="AC41" s="15" t="s">
        <v>12</v>
      </c>
      <c r="AD41" s="84">
        <f>SUMIF(Invoices!$C$2:$C$1048576,' Accting USE Data Entry Form'!$C$10:$C$51,Invoices!$D$2:$D$1048576)</f>
        <v>0</v>
      </c>
      <c r="AE41" s="15" t="s">
        <v>10</v>
      </c>
      <c r="AF41" s="83">
        <f t="shared" si="10"/>
        <v>0</v>
      </c>
    </row>
    <row r="42" spans="1:32" ht="14.4" customHeight="1" x14ac:dyDescent="0.25">
      <c r="A42" s="148">
        <v>33</v>
      </c>
      <c r="B42" s="146"/>
      <c r="C42" s="74"/>
      <c r="D42" s="77"/>
      <c r="E42" s="66">
        <v>0</v>
      </c>
      <c r="F42" s="118"/>
      <c r="G42" s="118"/>
      <c r="H42" s="144"/>
      <c r="I42" s="118"/>
      <c r="J42" s="118"/>
      <c r="K42" s="118"/>
      <c r="L42" s="118"/>
      <c r="M42" s="118"/>
      <c r="N42" s="118"/>
      <c r="O42" s="118"/>
      <c r="P42" s="118"/>
      <c r="Q42" s="118"/>
      <c r="R42" s="118"/>
      <c r="S42" s="118"/>
      <c r="T42" s="133">
        <f>IF(D42&gt;0,SUM(F42:K42)/V42+E42,0)</f>
        <v>0</v>
      </c>
      <c r="U42" s="36" t="s">
        <v>26</v>
      </c>
      <c r="V42" s="35"/>
      <c r="W42" s="5" t="s">
        <v>10</v>
      </c>
      <c r="X42" s="84">
        <f t="shared" si="3"/>
        <v>0</v>
      </c>
      <c r="Y42" s="16"/>
      <c r="Z42" s="82">
        <f t="shared" si="8"/>
        <v>0</v>
      </c>
      <c r="AA42" s="14" t="s">
        <v>12</v>
      </c>
      <c r="AB42" s="84">
        <f t="shared" si="9"/>
        <v>0</v>
      </c>
      <c r="AC42" s="15" t="s">
        <v>12</v>
      </c>
      <c r="AD42" s="84">
        <f>SUMIF(Invoices!$C$2:$C$1048576,' Accting USE Data Entry Form'!$C$10:$C$51,Invoices!$D$2:$D$1048576)</f>
        <v>0</v>
      </c>
      <c r="AE42" s="15" t="s">
        <v>10</v>
      </c>
      <c r="AF42" s="83">
        <f t="shared" si="10"/>
        <v>0</v>
      </c>
    </row>
    <row r="43" spans="1:32" ht="14.4" customHeight="1" x14ac:dyDescent="0.25">
      <c r="A43" s="148">
        <v>34</v>
      </c>
      <c r="B43" s="146"/>
      <c r="C43" s="74"/>
      <c r="D43" s="77"/>
      <c r="E43" s="66">
        <v>0</v>
      </c>
      <c r="F43" s="118"/>
      <c r="G43" s="118"/>
      <c r="H43" s="144"/>
      <c r="I43" s="118"/>
      <c r="J43" s="118"/>
      <c r="K43" s="118"/>
      <c r="L43" s="118"/>
      <c r="M43" s="118"/>
      <c r="N43" s="118"/>
      <c r="O43" s="118"/>
      <c r="P43" s="118"/>
      <c r="Q43" s="118"/>
      <c r="R43" s="118"/>
      <c r="S43" s="118"/>
      <c r="T43" s="133">
        <f>IF(D43&gt;0,SUM(F43:K43)/V43+E43,0)</f>
        <v>0</v>
      </c>
      <c r="U43" s="36" t="s">
        <v>26</v>
      </c>
      <c r="V43" s="35"/>
      <c r="W43" s="5" t="s">
        <v>10</v>
      </c>
      <c r="X43" s="84">
        <f t="shared" si="3"/>
        <v>0</v>
      </c>
      <c r="Y43" s="16"/>
      <c r="Z43" s="82">
        <f t="shared" si="8"/>
        <v>0</v>
      </c>
      <c r="AA43" s="14" t="s">
        <v>12</v>
      </c>
      <c r="AB43" s="84">
        <f t="shared" si="9"/>
        <v>0</v>
      </c>
      <c r="AC43" s="15" t="s">
        <v>12</v>
      </c>
      <c r="AD43" s="84">
        <f>SUMIF(Invoices!$C$2:$C$1048576,' Accting USE Data Entry Form'!$C$10:$C$51,Invoices!$D$2:$D$1048576)</f>
        <v>0</v>
      </c>
      <c r="AE43" s="15" t="s">
        <v>10</v>
      </c>
      <c r="AF43" s="83">
        <f t="shared" si="10"/>
        <v>0</v>
      </c>
    </row>
    <row r="44" spans="1:32" ht="14.4" customHeight="1" x14ac:dyDescent="0.25">
      <c r="A44" s="148">
        <v>35</v>
      </c>
      <c r="B44" s="146"/>
      <c r="C44" s="74"/>
      <c r="D44" s="77"/>
      <c r="E44" s="66">
        <v>0</v>
      </c>
      <c r="F44" s="118"/>
      <c r="G44" s="118"/>
      <c r="H44" s="144"/>
      <c r="I44" s="118"/>
      <c r="J44" s="118"/>
      <c r="K44" s="118"/>
      <c r="L44" s="118"/>
      <c r="M44" s="118"/>
      <c r="N44" s="118"/>
      <c r="O44" s="118"/>
      <c r="P44" s="118"/>
      <c r="Q44" s="118"/>
      <c r="R44" s="118"/>
      <c r="S44" s="118"/>
      <c r="T44" s="133">
        <f>IF(D44&gt;0,SUM(F44:K44)/V44+E44,0)</f>
        <v>0</v>
      </c>
      <c r="U44" s="36" t="s">
        <v>26</v>
      </c>
      <c r="V44" s="35"/>
      <c r="W44" s="5" t="s">
        <v>10</v>
      </c>
      <c r="X44" s="84">
        <f t="shared" si="3"/>
        <v>0</v>
      </c>
      <c r="Y44" s="16"/>
      <c r="Z44" s="82">
        <f t="shared" si="8"/>
        <v>0</v>
      </c>
      <c r="AA44" s="14" t="s">
        <v>12</v>
      </c>
      <c r="AB44" s="84">
        <f t="shared" si="9"/>
        <v>0</v>
      </c>
      <c r="AC44" s="15" t="s">
        <v>12</v>
      </c>
      <c r="AD44" s="84">
        <f>SUMIF(Invoices!$C$2:$C$1048576,' Accting USE Data Entry Form'!$C$10:$C$51,Invoices!$D$2:$D$1048576)</f>
        <v>0</v>
      </c>
      <c r="AE44" s="15" t="s">
        <v>10</v>
      </c>
      <c r="AF44" s="83">
        <f t="shared" si="10"/>
        <v>0</v>
      </c>
    </row>
    <row r="45" spans="1:32" ht="14.4" customHeight="1" x14ac:dyDescent="0.25">
      <c r="A45" s="148">
        <v>36</v>
      </c>
      <c r="B45" s="146"/>
      <c r="C45" s="74"/>
      <c r="D45" s="77"/>
      <c r="E45" s="66">
        <v>0</v>
      </c>
      <c r="F45" s="118"/>
      <c r="G45" s="118"/>
      <c r="H45" s="144"/>
      <c r="I45" s="118"/>
      <c r="J45" s="118"/>
      <c r="K45" s="118"/>
      <c r="L45" s="118"/>
      <c r="M45" s="118"/>
      <c r="N45" s="118"/>
      <c r="O45" s="118"/>
      <c r="P45" s="118"/>
      <c r="Q45" s="118"/>
      <c r="R45" s="118"/>
      <c r="S45" s="118"/>
      <c r="T45" s="133">
        <f>IF(D45&gt;0,SUM(F45:K45)/V45+E45,0)</f>
        <v>0</v>
      </c>
      <c r="U45" s="36" t="s">
        <v>26</v>
      </c>
      <c r="V45" s="35"/>
      <c r="W45" s="5" t="s">
        <v>10</v>
      </c>
      <c r="X45" s="84">
        <f t="shared" si="3"/>
        <v>0</v>
      </c>
      <c r="Y45" s="16"/>
      <c r="Z45" s="82">
        <f t="shared" si="8"/>
        <v>0</v>
      </c>
      <c r="AA45" s="14" t="s">
        <v>12</v>
      </c>
      <c r="AB45" s="84">
        <f t="shared" si="9"/>
        <v>0</v>
      </c>
      <c r="AC45" s="15" t="s">
        <v>12</v>
      </c>
      <c r="AD45" s="84">
        <f>SUMIF(Invoices!$C$2:$C$1048576,' Accting USE Data Entry Form'!$C$10:$C$51,Invoices!$D$2:$D$1048576)</f>
        <v>0</v>
      </c>
      <c r="AE45" s="15" t="s">
        <v>10</v>
      </c>
      <c r="AF45" s="83">
        <f t="shared" si="10"/>
        <v>0</v>
      </c>
    </row>
    <row r="46" spans="1:32" ht="14.4" customHeight="1" x14ac:dyDescent="0.25">
      <c r="A46" s="148">
        <v>37</v>
      </c>
      <c r="B46" s="146"/>
      <c r="C46" s="74"/>
      <c r="D46" s="77"/>
      <c r="E46" s="66">
        <v>0</v>
      </c>
      <c r="F46" s="118"/>
      <c r="G46" s="118"/>
      <c r="H46" s="144"/>
      <c r="I46" s="118"/>
      <c r="J46" s="118"/>
      <c r="K46" s="118"/>
      <c r="L46" s="118"/>
      <c r="M46" s="118"/>
      <c r="N46" s="118"/>
      <c r="O46" s="118"/>
      <c r="P46" s="118"/>
      <c r="Q46" s="118"/>
      <c r="R46" s="118"/>
      <c r="S46" s="118"/>
      <c r="T46" s="133">
        <f>IF(D46&gt;0,SUM(F46:K46)/V46+E46,0)</f>
        <v>0</v>
      </c>
      <c r="U46" s="36" t="s">
        <v>26</v>
      </c>
      <c r="V46" s="35"/>
      <c r="W46" s="5" t="s">
        <v>10</v>
      </c>
      <c r="X46" s="84">
        <f t="shared" si="3"/>
        <v>0</v>
      </c>
      <c r="Y46" s="16"/>
      <c r="Z46" s="82">
        <f t="shared" si="8"/>
        <v>0</v>
      </c>
      <c r="AA46" s="14" t="s">
        <v>12</v>
      </c>
      <c r="AB46" s="84">
        <f t="shared" si="9"/>
        <v>0</v>
      </c>
      <c r="AC46" s="15" t="s">
        <v>12</v>
      </c>
      <c r="AD46" s="84">
        <f>SUMIF(Invoices!$C$2:$C$1048576,' Accting USE Data Entry Form'!$C$10:$C$51,Invoices!$D$2:$D$1048576)</f>
        <v>0</v>
      </c>
      <c r="AE46" s="15" t="s">
        <v>10</v>
      </c>
      <c r="AF46" s="83">
        <f t="shared" si="10"/>
        <v>0</v>
      </c>
    </row>
    <row r="47" spans="1:32" ht="14.4" customHeight="1" x14ac:dyDescent="0.25">
      <c r="A47" s="148">
        <v>38</v>
      </c>
      <c r="B47" s="146"/>
      <c r="C47" s="74"/>
      <c r="D47" s="77"/>
      <c r="E47" s="66">
        <v>0</v>
      </c>
      <c r="F47" s="118"/>
      <c r="G47" s="118"/>
      <c r="H47" s="144"/>
      <c r="I47" s="118"/>
      <c r="J47" s="118"/>
      <c r="K47" s="118"/>
      <c r="L47" s="118"/>
      <c r="M47" s="118"/>
      <c r="N47" s="118"/>
      <c r="O47" s="118"/>
      <c r="P47" s="118"/>
      <c r="Q47" s="118"/>
      <c r="R47" s="118"/>
      <c r="S47" s="118"/>
      <c r="T47" s="133">
        <f>IF(D47&gt;0,SUM(F47:K47)/V47+E47,0)</f>
        <v>0</v>
      </c>
      <c r="U47" s="36"/>
      <c r="V47" s="35"/>
      <c r="W47" s="5"/>
      <c r="X47" s="84">
        <f t="shared" si="3"/>
        <v>0</v>
      </c>
      <c r="Y47" s="16"/>
      <c r="Z47" s="82"/>
      <c r="AA47" s="14"/>
      <c r="AB47" s="61"/>
      <c r="AC47" s="15"/>
      <c r="AD47" s="84">
        <f>SUMIF(Invoices!$C$2:$C$1048576,' Accting USE Data Entry Form'!$C$10:$C$51,Invoices!$D$2:$D$1048576)</f>
        <v>0</v>
      </c>
      <c r="AE47" s="15"/>
      <c r="AF47" s="83"/>
    </row>
    <row r="48" spans="1:32" ht="14.4" customHeight="1" x14ac:dyDescent="0.25">
      <c r="A48" s="148">
        <v>39</v>
      </c>
      <c r="B48" s="146"/>
      <c r="C48" s="74"/>
      <c r="D48" s="77"/>
      <c r="E48" s="66">
        <v>0</v>
      </c>
      <c r="F48" s="118"/>
      <c r="G48" s="118"/>
      <c r="H48" s="144"/>
      <c r="I48" s="118"/>
      <c r="J48" s="118"/>
      <c r="K48" s="118"/>
      <c r="L48" s="118"/>
      <c r="M48" s="118"/>
      <c r="N48" s="118"/>
      <c r="O48" s="118"/>
      <c r="P48" s="118"/>
      <c r="Q48" s="118"/>
      <c r="R48" s="118"/>
      <c r="S48" s="118"/>
      <c r="T48" s="133">
        <f>IF(D48&gt;0,SUM(F48:K48)/V48+E48,0)</f>
        <v>0</v>
      </c>
      <c r="U48" s="36"/>
      <c r="V48" s="35"/>
      <c r="W48" s="5"/>
      <c r="X48" s="84">
        <f t="shared" si="3"/>
        <v>0</v>
      </c>
      <c r="Y48" s="16"/>
      <c r="Z48" s="82"/>
      <c r="AA48" s="14"/>
      <c r="AB48" s="61"/>
      <c r="AC48" s="15"/>
      <c r="AD48" s="84">
        <f>SUMIF(Invoices!$C$2:$C$1048576,' Accting USE Data Entry Form'!$C$10:$C$51,Invoices!$D$2:$D$1048576)</f>
        <v>0</v>
      </c>
      <c r="AE48" s="15"/>
      <c r="AF48" s="83"/>
    </row>
    <row r="49" spans="1:32" ht="14.4" customHeight="1" x14ac:dyDescent="0.25">
      <c r="A49" s="148">
        <v>40</v>
      </c>
      <c r="B49" s="146"/>
      <c r="C49" s="74"/>
      <c r="D49" s="77"/>
      <c r="E49" s="66">
        <v>0</v>
      </c>
      <c r="F49" s="118"/>
      <c r="G49" s="118"/>
      <c r="H49" s="144"/>
      <c r="I49" s="118"/>
      <c r="J49" s="118"/>
      <c r="K49" s="118"/>
      <c r="L49" s="118"/>
      <c r="M49" s="118"/>
      <c r="N49" s="118"/>
      <c r="O49" s="118"/>
      <c r="P49" s="118"/>
      <c r="Q49" s="118"/>
      <c r="R49" s="118"/>
      <c r="S49" s="118"/>
      <c r="T49" s="133">
        <f>IF(D49&gt;0,SUM(F49:K49)/V49+E49,0)</f>
        <v>0</v>
      </c>
      <c r="U49" s="36"/>
      <c r="V49" s="35"/>
      <c r="W49" s="5"/>
      <c r="X49" s="84">
        <f t="shared" si="3"/>
        <v>0</v>
      </c>
      <c r="Y49" s="16"/>
      <c r="Z49" s="82"/>
      <c r="AA49" s="14"/>
      <c r="AB49" s="61"/>
      <c r="AC49" s="15"/>
      <c r="AD49" s="84">
        <f>SUMIF(Invoices!$C$2:$C$1048576,' Accting USE Data Entry Form'!$C$10:$C$51,Invoices!$D$2:$D$1048576)</f>
        <v>0</v>
      </c>
      <c r="AE49" s="15"/>
      <c r="AF49" s="83"/>
    </row>
    <row r="50" spans="1:32" ht="14.4" customHeight="1" x14ac:dyDescent="0.25">
      <c r="A50" s="148">
        <v>41</v>
      </c>
      <c r="B50" s="146"/>
      <c r="C50" s="74"/>
      <c r="D50" s="77"/>
      <c r="E50" s="66">
        <v>0</v>
      </c>
      <c r="F50" s="118"/>
      <c r="G50" s="118"/>
      <c r="H50" s="144"/>
      <c r="I50" s="118"/>
      <c r="J50" s="118"/>
      <c r="K50" s="118"/>
      <c r="L50" s="118"/>
      <c r="M50" s="118"/>
      <c r="N50" s="118"/>
      <c r="O50" s="118"/>
      <c r="P50" s="118"/>
      <c r="Q50" s="118"/>
      <c r="R50" s="118"/>
      <c r="S50" s="118"/>
      <c r="T50" s="133">
        <f>IF(D50&gt;0,SUM(F50:K50)/V50+E50,0)</f>
        <v>0</v>
      </c>
      <c r="U50" s="36"/>
      <c r="V50" s="35"/>
      <c r="W50" s="5"/>
      <c r="X50" s="84">
        <f t="shared" si="3"/>
        <v>0</v>
      </c>
      <c r="Y50" s="16"/>
      <c r="Z50" s="82"/>
      <c r="AA50" s="14"/>
      <c r="AB50" s="61"/>
      <c r="AC50" s="15"/>
      <c r="AD50" s="84">
        <f>SUMIF(Invoices!$C$2:$C$1048576,' Accting USE Data Entry Form'!$C$10:$C$51,Invoices!$D$2:$D$1048576)</f>
        <v>0</v>
      </c>
      <c r="AE50" s="15"/>
      <c r="AF50" s="83"/>
    </row>
    <row r="51" spans="1:32" ht="14.4" customHeight="1" x14ac:dyDescent="0.25">
      <c r="A51" s="148">
        <v>42</v>
      </c>
      <c r="B51" s="146"/>
      <c r="C51" s="74"/>
      <c r="D51" s="77"/>
      <c r="E51" s="66">
        <v>0</v>
      </c>
      <c r="F51" s="118"/>
      <c r="G51" s="118"/>
      <c r="H51" s="144"/>
      <c r="I51" s="118"/>
      <c r="J51" s="118"/>
      <c r="K51" s="118"/>
      <c r="L51" s="118"/>
      <c r="M51" s="118"/>
      <c r="N51" s="118"/>
      <c r="O51" s="118"/>
      <c r="P51" s="118"/>
      <c r="Q51" s="118"/>
      <c r="R51" s="118"/>
      <c r="S51" s="118"/>
      <c r="T51" s="133">
        <f>IF(D51&gt;0,SUM(F51:K51)/V51+E51,0)</f>
        <v>0</v>
      </c>
      <c r="U51" s="36" t="s">
        <v>26</v>
      </c>
      <c r="V51" s="35"/>
      <c r="W51" s="5" t="s">
        <v>10</v>
      </c>
      <c r="X51" s="84">
        <f t="shared" si="3"/>
        <v>0</v>
      </c>
      <c r="Y51" s="16"/>
      <c r="Z51" s="82">
        <f t="shared" ref="Z51:Z52" si="11">+X51</f>
        <v>0</v>
      </c>
      <c r="AA51" s="14" t="s">
        <v>12</v>
      </c>
      <c r="AB51" s="61">
        <f t="shared" ref="AB51:AB52" si="12">Z51-AD51</f>
        <v>0</v>
      </c>
      <c r="AC51" s="15" t="s">
        <v>12</v>
      </c>
      <c r="AD51" s="84">
        <f>SUMIF(Invoices!$C$2:$C$1048576,' Accting USE Data Entry Form'!$C$10:$C$51,Invoices!$D$2:$D$1048576)</f>
        <v>0</v>
      </c>
      <c r="AE51" s="15" t="s">
        <v>10</v>
      </c>
      <c r="AF51" s="83">
        <f t="shared" ref="AF51:AF52" si="13">+Z51-AB51-AD51</f>
        <v>0</v>
      </c>
    </row>
    <row r="52" spans="1:32" ht="14.4" customHeight="1" x14ac:dyDescent="0.25">
      <c r="E52" s="75">
        <f>X52/V52</f>
        <v>0.55726998456947974</v>
      </c>
      <c r="F52" s="75"/>
      <c r="G52" s="75"/>
      <c r="I52" s="75"/>
      <c r="J52" s="75"/>
      <c r="K52" s="75"/>
      <c r="L52" s="75"/>
      <c r="M52" s="75"/>
      <c r="N52" s="75"/>
      <c r="O52" s="75"/>
      <c r="P52" s="75"/>
      <c r="Q52" s="75"/>
      <c r="R52" s="75"/>
      <c r="S52" s="75"/>
      <c r="T52" s="75"/>
      <c r="V52" s="88">
        <f>SUM(V10:V51)</f>
        <v>18966809.988319997</v>
      </c>
      <c r="W52" s="55"/>
      <c r="X52" s="88">
        <f>SUM(X10:X51)</f>
        <v>10569633.909523338</v>
      </c>
      <c r="Y52" s="55"/>
      <c r="Z52" s="89">
        <f t="shared" si="11"/>
        <v>10569633.909523338</v>
      </c>
      <c r="AB52" s="88">
        <f t="shared" si="12"/>
        <v>10569633.909523338</v>
      </c>
      <c r="AD52" s="88"/>
      <c r="AF52" s="88">
        <f t="shared" si="13"/>
        <v>0</v>
      </c>
    </row>
    <row r="53" spans="1:32" ht="14.4" customHeight="1" x14ac:dyDescent="0.25">
      <c r="W53" s="55"/>
      <c r="Y53" s="55"/>
    </row>
    <row r="54" spans="1:32" ht="14.4" customHeight="1" thickBot="1" x14ac:dyDescent="0.3">
      <c r="A54" s="57" t="s">
        <v>7</v>
      </c>
      <c r="B54" s="5"/>
      <c r="W54" s="196"/>
      <c r="X54" s="196"/>
      <c r="Y54" s="196"/>
      <c r="Z54" s="196"/>
      <c r="AA54" s="196"/>
      <c r="AB54" s="196"/>
      <c r="AC54" s="12"/>
      <c r="AD54" s="58">
        <f>$AD$4</f>
        <v>42916</v>
      </c>
    </row>
    <row r="55" spans="1:32" ht="14.4" customHeight="1" x14ac:dyDescent="0.25">
      <c r="W55" s="2"/>
      <c r="X55" s="59"/>
      <c r="Y55" s="2"/>
      <c r="Z55" s="4"/>
      <c r="AD55" s="62" t="s">
        <v>3</v>
      </c>
    </row>
    <row r="56" spans="1:32" ht="14.4" customHeight="1" x14ac:dyDescent="0.25">
      <c r="W56" s="2"/>
      <c r="X56" s="59"/>
      <c r="Y56" s="2"/>
      <c r="Z56" s="4"/>
      <c r="AD56" s="62"/>
    </row>
    <row r="57" spans="1:32" ht="14.4" customHeight="1" x14ac:dyDescent="0.25">
      <c r="A57" s="57" t="s">
        <v>8</v>
      </c>
      <c r="B57" s="5"/>
      <c r="V57" s="129">
        <f>0.065*V52</f>
        <v>1232842.6492407999</v>
      </c>
      <c r="W57" s="2"/>
      <c r="X57" s="65"/>
      <c r="Y57" s="9"/>
      <c r="Z57" s="11"/>
      <c r="AA57" s="12"/>
      <c r="AB57" s="63"/>
      <c r="AD57" s="60"/>
    </row>
    <row r="58" spans="1:32" x14ac:dyDescent="0.25">
      <c r="V58" s="129">
        <f>0.75*V57</f>
        <v>924631.9869305999</v>
      </c>
      <c r="X58" s="130">
        <f>V58/0.75</f>
        <v>1232842.6492407999</v>
      </c>
      <c r="AD58" s="62" t="s">
        <v>3</v>
      </c>
    </row>
    <row r="59" spans="1:32" x14ac:dyDescent="0.25">
      <c r="V59" s="129">
        <f>X58/2</f>
        <v>616421.32462039997</v>
      </c>
      <c r="X59" s="130">
        <f>V58-V59</f>
        <v>308210.66231019993</v>
      </c>
    </row>
  </sheetData>
  <sheetProtection selectLockedCells="1"/>
  <mergeCells count="3">
    <mergeCell ref="A1:AF1"/>
    <mergeCell ref="A2:AF2"/>
    <mergeCell ref="W54:AB54"/>
  </mergeCells>
  <phoneticPr fontId="4" type="noConversion"/>
  <pageMargins left="0.75" right="0.75" top="1" bottom="1" header="0.5" footer="0.5"/>
  <pageSetup scale="59" orientation="landscape" horizontalDpi="200" verticalDpi="200" r:id="rId1"/>
  <headerFooter alignWithMargins="0">
    <oddFooter>&amp;L&amp;Z&amp;F &amp;A</oddFooter>
  </headerFooter>
  <ignoredErrors>
    <ignoredError sqref="AD54 G10:G13 G15:G56 G14 I10:I13 I15:I56 H10:H11 H15:H56 K14 K10:K13 K15:K56 J14 J10:J13 J15:J56 H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4" sqref="C4:C24"/>
    </sheetView>
  </sheetViews>
  <sheetFormatPr defaultRowHeight="13.2" x14ac:dyDescent="0.25"/>
  <cols>
    <col min="1" max="1" width="10.88671875" bestFit="1" customWidth="1"/>
    <col min="2" max="2" width="13.88671875" bestFit="1" customWidth="1"/>
    <col min="3" max="3" width="51.88671875" bestFit="1" customWidth="1"/>
    <col min="4" max="4" width="16.77734375" bestFit="1" customWidth="1"/>
    <col min="5" max="5" width="11.44140625" customWidth="1"/>
  </cols>
  <sheetData>
    <row r="1" spans="1:6" x14ac:dyDescent="0.25">
      <c r="A1" s="91" t="s">
        <v>65</v>
      </c>
      <c r="B1" s="91" t="s">
        <v>66</v>
      </c>
      <c r="C1" s="91" t="s">
        <v>46</v>
      </c>
      <c r="D1" s="91" t="s">
        <v>67</v>
      </c>
      <c r="E1" s="91" t="s">
        <v>69</v>
      </c>
      <c r="F1" s="150" t="s">
        <v>105</v>
      </c>
    </row>
    <row r="2" spans="1:6" x14ac:dyDescent="0.25">
      <c r="A2">
        <v>64737390</v>
      </c>
      <c r="B2" s="116">
        <v>42508</v>
      </c>
      <c r="C2" t="s">
        <v>50</v>
      </c>
      <c r="D2" s="92">
        <v>502100</v>
      </c>
      <c r="E2" s="116"/>
      <c r="F2" s="151"/>
    </row>
    <row r="3" spans="1:6" x14ac:dyDescent="0.25">
      <c r="A3">
        <v>64678952</v>
      </c>
      <c r="B3" s="116">
        <v>42496</v>
      </c>
      <c r="C3" t="s">
        <v>61</v>
      </c>
      <c r="D3" s="92">
        <v>4340840</v>
      </c>
      <c r="E3" s="116"/>
      <c r="F3" s="151"/>
    </row>
    <row r="4" spans="1:6" x14ac:dyDescent="0.25">
      <c r="A4">
        <v>63449614</v>
      </c>
      <c r="B4" s="116">
        <v>42356</v>
      </c>
      <c r="C4" t="s">
        <v>49</v>
      </c>
      <c r="D4" s="92">
        <v>502100</v>
      </c>
      <c r="E4" s="116"/>
      <c r="F4" s="151"/>
    </row>
    <row r="5" spans="1:6" x14ac:dyDescent="0.25">
      <c r="A5">
        <v>65699321</v>
      </c>
      <c r="B5" s="116">
        <v>42644</v>
      </c>
      <c r="C5" t="s">
        <v>51</v>
      </c>
      <c r="D5" s="92">
        <v>1677756</v>
      </c>
      <c r="E5" s="116">
        <v>42669</v>
      </c>
      <c r="F5" s="151"/>
    </row>
    <row r="6" spans="1:6" x14ac:dyDescent="0.25">
      <c r="A6">
        <v>66002927</v>
      </c>
      <c r="B6" s="116">
        <v>42709</v>
      </c>
      <c r="C6" t="s">
        <v>61</v>
      </c>
      <c r="D6" s="92">
        <v>936680</v>
      </c>
      <c r="E6" s="116">
        <v>42762</v>
      </c>
      <c r="F6" s="151"/>
    </row>
    <row r="7" spans="1:6" x14ac:dyDescent="0.25">
      <c r="A7">
        <v>66311061</v>
      </c>
      <c r="B7" s="116">
        <v>42774</v>
      </c>
      <c r="C7" t="s">
        <v>52</v>
      </c>
      <c r="D7" s="92">
        <v>2426014</v>
      </c>
      <c r="E7" s="116">
        <v>42795</v>
      </c>
      <c r="F7" s="151">
        <v>5</v>
      </c>
    </row>
    <row r="8" spans="1:6" x14ac:dyDescent="0.25">
      <c r="B8" s="116"/>
      <c r="D8" s="92"/>
      <c r="E8" s="116"/>
      <c r="F8" s="151"/>
    </row>
    <row r="9" spans="1:6" x14ac:dyDescent="0.25">
      <c r="B9" s="114"/>
      <c r="D9" s="92"/>
      <c r="E9" s="114"/>
      <c r="F9" s="151"/>
    </row>
    <row r="10" spans="1:6" x14ac:dyDescent="0.25">
      <c r="B10" s="114"/>
      <c r="D10" s="92"/>
      <c r="E10" s="114"/>
      <c r="F10" s="151"/>
    </row>
    <row r="11" spans="1:6" x14ac:dyDescent="0.25">
      <c r="B11" s="114"/>
      <c r="D11" s="92"/>
      <c r="E11" s="114"/>
      <c r="F11" s="151"/>
    </row>
    <row r="12" spans="1:6" x14ac:dyDescent="0.25">
      <c r="B12" s="114"/>
      <c r="D12" s="92"/>
      <c r="E12" s="114"/>
      <c r="F12" s="151"/>
    </row>
    <row r="13" spans="1:6" x14ac:dyDescent="0.25">
      <c r="B13" s="114"/>
      <c r="D13" s="92"/>
      <c r="E13" s="114"/>
      <c r="F13" s="151"/>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E2:E1048576</xm:sqref>
        </x14:dataValidation>
        <x14:dataValidation type="list" allowBlank="1" showErrorMessage="1" error="Must choose from Drop Down Menu">
          <x14:formula1>
            <xm:f>' Accting USE Data Entry Form'!$C$10:$C$23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C4" sqref="C4:C24"/>
    </sheetView>
  </sheetViews>
  <sheetFormatPr defaultRowHeight="13.2" x14ac:dyDescent="0.25"/>
  <cols>
    <col min="3" max="3" width="9.33203125" style="124" customWidth="1"/>
    <col min="4" max="4" width="44.21875" bestFit="1" customWidth="1"/>
    <col min="5" max="5" width="6.33203125" style="124" customWidth="1"/>
    <col min="6" max="7" width="11.21875" customWidth="1"/>
  </cols>
  <sheetData>
    <row r="1" spans="1:7" s="123" customFormat="1" ht="42.6" customHeight="1" x14ac:dyDescent="0.25">
      <c r="A1" s="123" t="s">
        <v>90</v>
      </c>
      <c r="B1" s="122" t="s">
        <v>71</v>
      </c>
      <c r="C1" s="127" t="s">
        <v>74</v>
      </c>
      <c r="D1" s="122" t="s">
        <v>46</v>
      </c>
      <c r="E1" s="127" t="s">
        <v>75</v>
      </c>
      <c r="F1" s="127" t="s">
        <v>72</v>
      </c>
      <c r="G1" s="127" t="s">
        <v>73</v>
      </c>
    </row>
    <row r="2" spans="1:7" x14ac:dyDescent="0.25">
      <c r="B2">
        <v>1</v>
      </c>
      <c r="C2" s="126" t="s">
        <v>81</v>
      </c>
      <c r="D2" s="91" t="s">
        <v>82</v>
      </c>
      <c r="E2" s="124">
        <v>0</v>
      </c>
      <c r="F2">
        <v>0</v>
      </c>
      <c r="G2">
        <f t="shared" ref="G2:G7" si="0">E2*F2</f>
        <v>0</v>
      </c>
    </row>
    <row r="3" spans="1:7" x14ac:dyDescent="0.25">
      <c r="B3">
        <v>2</v>
      </c>
      <c r="C3" s="124">
        <v>5</v>
      </c>
      <c r="D3" s="91" t="s">
        <v>76</v>
      </c>
      <c r="E3" s="124">
        <v>1</v>
      </c>
      <c r="F3">
        <v>7719000</v>
      </c>
      <c r="G3">
        <f t="shared" si="0"/>
        <v>7719000</v>
      </c>
    </row>
    <row r="4" spans="1:7" x14ac:dyDescent="0.25">
      <c r="B4">
        <v>2</v>
      </c>
      <c r="C4" s="124">
        <v>6</v>
      </c>
      <c r="D4" s="91" t="s">
        <v>77</v>
      </c>
      <c r="E4" s="124">
        <v>1</v>
      </c>
      <c r="F4">
        <v>90000</v>
      </c>
      <c r="G4">
        <f t="shared" si="0"/>
        <v>90000</v>
      </c>
    </row>
    <row r="5" spans="1:7" x14ac:dyDescent="0.25">
      <c r="B5">
        <v>2</v>
      </c>
      <c r="C5" s="124">
        <v>7</v>
      </c>
      <c r="D5" s="91" t="s">
        <v>78</v>
      </c>
      <c r="E5" s="124">
        <v>1</v>
      </c>
      <c r="F5">
        <v>228000</v>
      </c>
      <c r="G5">
        <f t="shared" si="0"/>
        <v>228000</v>
      </c>
    </row>
    <row r="6" spans="1:7" x14ac:dyDescent="0.25">
      <c r="B6">
        <v>2</v>
      </c>
      <c r="C6" s="124">
        <v>8</v>
      </c>
      <c r="D6" s="91" t="s">
        <v>79</v>
      </c>
      <c r="E6" s="124">
        <v>2</v>
      </c>
      <c r="F6">
        <v>270000</v>
      </c>
      <c r="G6">
        <f t="shared" si="0"/>
        <v>540000</v>
      </c>
    </row>
    <row r="7" spans="1:7" x14ac:dyDescent="0.25">
      <c r="B7">
        <v>2</v>
      </c>
      <c r="C7" s="124">
        <v>9</v>
      </c>
      <c r="D7" s="91" t="s">
        <v>80</v>
      </c>
      <c r="E7" s="124">
        <v>4</v>
      </c>
      <c r="F7">
        <v>16050</v>
      </c>
      <c r="G7">
        <f t="shared" si="0"/>
        <v>64200</v>
      </c>
    </row>
    <row r="8" spans="1:7" x14ac:dyDescent="0.25">
      <c r="B8">
        <v>3</v>
      </c>
      <c r="C8" s="126" t="s">
        <v>81</v>
      </c>
      <c r="D8" s="91" t="s">
        <v>83</v>
      </c>
      <c r="E8" s="124">
        <v>0</v>
      </c>
      <c r="F8">
        <v>0</v>
      </c>
      <c r="G8">
        <v>0</v>
      </c>
    </row>
    <row r="9" spans="1:7" x14ac:dyDescent="0.25">
      <c r="B9">
        <v>4</v>
      </c>
      <c r="C9" s="126" t="s">
        <v>81</v>
      </c>
      <c r="D9" s="91" t="s">
        <v>83</v>
      </c>
      <c r="E9" s="124">
        <v>0</v>
      </c>
      <c r="F9">
        <v>0</v>
      </c>
      <c r="G9">
        <v>0</v>
      </c>
    </row>
    <row r="10" spans="1:7" x14ac:dyDescent="0.25">
      <c r="A10" s="125">
        <v>42759</v>
      </c>
      <c r="B10">
        <v>5</v>
      </c>
      <c r="C10" s="124">
        <v>10</v>
      </c>
      <c r="D10" s="91" t="s">
        <v>84</v>
      </c>
      <c r="E10" s="124">
        <v>1</v>
      </c>
      <c r="F10">
        <v>114453</v>
      </c>
      <c r="G10">
        <v>0</v>
      </c>
    </row>
    <row r="11" spans="1:7" x14ac:dyDescent="0.25">
      <c r="A11" s="125">
        <v>42759</v>
      </c>
      <c r="B11">
        <v>5</v>
      </c>
      <c r="C11" s="124">
        <v>10</v>
      </c>
      <c r="D11" t="s">
        <v>85</v>
      </c>
      <c r="E11" s="124">
        <v>1</v>
      </c>
      <c r="F11">
        <v>19420</v>
      </c>
      <c r="G11">
        <v>0</v>
      </c>
    </row>
    <row r="12" spans="1:7" x14ac:dyDescent="0.25">
      <c r="A12" s="125">
        <v>42759</v>
      </c>
      <c r="B12">
        <v>5</v>
      </c>
      <c r="C12" s="124">
        <v>10</v>
      </c>
      <c r="D12" t="s">
        <v>86</v>
      </c>
      <c r="E12" s="124">
        <v>1</v>
      </c>
      <c r="F12">
        <v>19846</v>
      </c>
      <c r="G12">
        <v>0</v>
      </c>
    </row>
    <row r="13" spans="1:7" x14ac:dyDescent="0.25">
      <c r="A13" s="125">
        <v>42759</v>
      </c>
      <c r="B13">
        <v>5</v>
      </c>
      <c r="C13" s="124">
        <v>10</v>
      </c>
      <c r="D13" t="s">
        <v>87</v>
      </c>
      <c r="E13" s="124">
        <v>1</v>
      </c>
      <c r="F13">
        <v>91648</v>
      </c>
      <c r="G13">
        <v>0</v>
      </c>
    </row>
    <row r="14" spans="1:7" x14ac:dyDescent="0.25">
      <c r="A14" s="125">
        <v>42759</v>
      </c>
      <c r="B14">
        <v>5</v>
      </c>
      <c r="C14" s="124">
        <v>10</v>
      </c>
      <c r="D14" t="s">
        <v>88</v>
      </c>
      <c r="E14" s="124">
        <v>1</v>
      </c>
      <c r="F14">
        <v>17218</v>
      </c>
      <c r="G14">
        <v>0</v>
      </c>
    </row>
    <row r="15" spans="1:7" x14ac:dyDescent="0.25">
      <c r="A15" s="125">
        <v>42759</v>
      </c>
      <c r="B15">
        <v>5</v>
      </c>
      <c r="C15" s="124">
        <v>10</v>
      </c>
      <c r="D15" t="s">
        <v>89</v>
      </c>
      <c r="E15" s="124">
        <v>1</v>
      </c>
      <c r="F15">
        <v>15481</v>
      </c>
      <c r="G15">
        <v>0</v>
      </c>
    </row>
    <row r="16" spans="1:7" x14ac:dyDescent="0.25">
      <c r="A16" t="s">
        <v>73</v>
      </c>
      <c r="G16">
        <f>SUBTOTAL(109,ModsTable[Total])</f>
        <v>8641200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49" customWidth="1"/>
    <col min="4" max="4" width="11.44140625" style="149" customWidth="1"/>
    <col min="5" max="5" width="13.6640625" customWidth="1"/>
    <col min="6" max="6" width="12.44140625" customWidth="1"/>
    <col min="7" max="7" width="15.77734375" bestFit="1" customWidth="1"/>
  </cols>
  <sheetData>
    <row r="1" spans="1:8" x14ac:dyDescent="0.25">
      <c r="A1" t="s">
        <v>106</v>
      </c>
    </row>
    <row r="3" spans="1:8" x14ac:dyDescent="0.25">
      <c r="A3" t="s">
        <v>107</v>
      </c>
      <c r="B3" t="s">
        <v>46</v>
      </c>
      <c r="C3" s="149" t="s">
        <v>108</v>
      </c>
      <c r="D3" s="149" t="s">
        <v>109</v>
      </c>
      <c r="E3" t="s">
        <v>110</v>
      </c>
      <c r="F3" t="s">
        <v>111</v>
      </c>
      <c r="G3" t="s">
        <v>124</v>
      </c>
      <c r="H3" t="s">
        <v>112</v>
      </c>
    </row>
    <row r="4" spans="1:8" x14ac:dyDescent="0.25">
      <c r="A4" t="s">
        <v>113</v>
      </c>
    </row>
    <row r="5" spans="1:8" x14ac:dyDescent="0.25">
      <c r="A5" t="s">
        <v>114</v>
      </c>
    </row>
    <row r="6" spans="1:8" x14ac:dyDescent="0.25">
      <c r="A6" t="s">
        <v>115</v>
      </c>
    </row>
    <row r="7" spans="1:8" x14ac:dyDescent="0.25">
      <c r="A7" t="s">
        <v>116</v>
      </c>
    </row>
    <row r="8" spans="1:8" x14ac:dyDescent="0.25">
      <c r="A8" t="s">
        <v>117</v>
      </c>
    </row>
    <row r="9" spans="1:8" x14ac:dyDescent="0.25">
      <c r="A9" t="s">
        <v>118</v>
      </c>
      <c r="B9" t="s">
        <v>122</v>
      </c>
      <c r="C9" s="116">
        <v>42775</v>
      </c>
      <c r="D9" s="149" t="s">
        <v>123</v>
      </c>
    </row>
    <row r="10" spans="1:8" x14ac:dyDescent="0.25">
      <c r="A10" t="s">
        <v>119</v>
      </c>
    </row>
    <row r="11" spans="1:8" x14ac:dyDescent="0.25">
      <c r="A11" t="s">
        <v>120</v>
      </c>
    </row>
    <row r="12" spans="1:8" x14ac:dyDescent="0.25">
      <c r="A12" t="s">
        <v>121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B27" sqref="A1:E27"/>
    </sheetView>
  </sheetViews>
  <sheetFormatPr defaultRowHeight="22.8" customHeight="1" x14ac:dyDescent="0.25"/>
  <cols>
    <col min="1" max="1" width="5.6640625" style="139" customWidth="1"/>
    <col min="2" max="2" width="60.77734375" style="139" bestFit="1" customWidth="1"/>
    <col min="3" max="3" width="14.6640625" style="139" customWidth="1"/>
    <col min="4" max="4" width="10.6640625" style="139" customWidth="1"/>
    <col min="5" max="5" width="7.5546875" style="139" customWidth="1"/>
    <col min="6" max="6" width="46.44140625" style="140" customWidth="1"/>
    <col min="7" max="16384" width="8.88671875" style="139"/>
  </cols>
  <sheetData>
    <row r="1" spans="1:6" s="171" customFormat="1" ht="28.8" customHeight="1" x14ac:dyDescent="0.25">
      <c r="A1" s="169" t="s">
        <v>91</v>
      </c>
      <c r="B1" s="174" t="s">
        <v>156</v>
      </c>
      <c r="C1" s="174" t="s">
        <v>152</v>
      </c>
      <c r="D1" s="199" t="s">
        <v>126</v>
      </c>
      <c r="E1" s="200"/>
      <c r="F1" s="170" t="s">
        <v>92</v>
      </c>
    </row>
    <row r="2" spans="1:6" ht="20.399999999999999" hidden="1" customHeight="1" x14ac:dyDescent="0.25">
      <c r="A2" s="152">
        <v>1</v>
      </c>
      <c r="B2" s="153" t="s">
        <v>153</v>
      </c>
      <c r="C2" s="154">
        <v>42285</v>
      </c>
      <c r="D2" s="155" t="s">
        <v>104</v>
      </c>
      <c r="E2" s="134">
        <v>1</v>
      </c>
      <c r="F2" s="166"/>
    </row>
    <row r="3" spans="1:6" ht="20.399999999999999" hidden="1" customHeight="1" x14ac:dyDescent="0.25">
      <c r="A3" s="152">
        <v>2</v>
      </c>
      <c r="B3" s="156" t="s">
        <v>130</v>
      </c>
      <c r="C3" s="157">
        <v>42439</v>
      </c>
      <c r="D3" s="155" t="s">
        <v>104</v>
      </c>
      <c r="E3" s="135">
        <v>1</v>
      </c>
      <c r="F3" s="166"/>
    </row>
    <row r="4" spans="1:6" ht="20.399999999999999" hidden="1" customHeight="1" x14ac:dyDescent="0.25">
      <c r="A4" s="152">
        <v>3</v>
      </c>
      <c r="B4" s="153" t="s">
        <v>151</v>
      </c>
      <c r="C4" s="154">
        <v>42468</v>
      </c>
      <c r="D4" s="158" t="s">
        <v>104</v>
      </c>
      <c r="E4" s="136">
        <v>1</v>
      </c>
      <c r="F4" s="166" t="s">
        <v>93</v>
      </c>
    </row>
    <row r="5" spans="1:6" ht="20.399999999999999" customHeight="1" x14ac:dyDescent="0.25">
      <c r="A5" s="152">
        <v>4</v>
      </c>
      <c r="B5" s="156" t="s">
        <v>131</v>
      </c>
      <c r="C5" s="157">
        <v>42562</v>
      </c>
      <c r="D5" s="158" t="s">
        <v>95</v>
      </c>
      <c r="E5" s="137">
        <v>0.9</v>
      </c>
      <c r="F5" s="166" t="s">
        <v>128</v>
      </c>
    </row>
    <row r="6" spans="1:6" ht="20.399999999999999" hidden="1" customHeight="1" x14ac:dyDescent="0.25">
      <c r="A6" s="152">
        <v>5</v>
      </c>
      <c r="B6" s="153" t="s">
        <v>150</v>
      </c>
      <c r="C6" s="154">
        <v>42685</v>
      </c>
      <c r="D6" s="158" t="s">
        <v>104</v>
      </c>
      <c r="E6" s="136">
        <v>1</v>
      </c>
      <c r="F6" s="166" t="s">
        <v>125</v>
      </c>
    </row>
    <row r="7" spans="1:6" ht="20.399999999999999" customHeight="1" x14ac:dyDescent="0.25">
      <c r="A7" s="152">
        <v>6</v>
      </c>
      <c r="B7" s="156" t="s">
        <v>132</v>
      </c>
      <c r="C7" s="157">
        <v>42958</v>
      </c>
      <c r="D7" s="159" t="s">
        <v>94</v>
      </c>
      <c r="E7" s="137">
        <v>0.1</v>
      </c>
      <c r="F7" s="166" t="s">
        <v>103</v>
      </c>
    </row>
    <row r="8" spans="1:6" ht="20.399999999999999" hidden="1" customHeight="1" x14ac:dyDescent="0.25">
      <c r="A8" s="152"/>
      <c r="B8" s="160" t="s">
        <v>133</v>
      </c>
      <c r="C8" s="157">
        <v>42706</v>
      </c>
      <c r="D8" s="159" t="s">
        <v>104</v>
      </c>
      <c r="E8" s="137">
        <v>1</v>
      </c>
      <c r="F8" s="166"/>
    </row>
    <row r="9" spans="1:6" ht="20.399999999999999" customHeight="1" x14ac:dyDescent="0.25">
      <c r="A9" s="152"/>
      <c r="B9" s="160" t="s">
        <v>134</v>
      </c>
      <c r="C9" s="157">
        <v>42838</v>
      </c>
      <c r="D9" s="159" t="s">
        <v>104</v>
      </c>
      <c r="E9" s="137">
        <v>1</v>
      </c>
      <c r="F9" s="166" t="s">
        <v>157</v>
      </c>
    </row>
    <row r="10" spans="1:6" ht="20.399999999999999" hidden="1" customHeight="1" x14ac:dyDescent="0.25">
      <c r="A10" s="152"/>
      <c r="B10" s="160" t="s">
        <v>135</v>
      </c>
      <c r="C10" s="157">
        <v>42802</v>
      </c>
      <c r="D10" s="159" t="s">
        <v>104</v>
      </c>
      <c r="E10" s="137">
        <v>1</v>
      </c>
      <c r="F10" s="166"/>
    </row>
    <row r="11" spans="1:6" ht="20.399999999999999" hidden="1" customHeight="1" x14ac:dyDescent="0.25">
      <c r="A11" s="152"/>
      <c r="B11" s="160" t="s">
        <v>136</v>
      </c>
      <c r="C11" s="157">
        <v>42811</v>
      </c>
      <c r="D11" s="159" t="s">
        <v>104</v>
      </c>
      <c r="E11" s="137">
        <v>1</v>
      </c>
      <c r="F11" s="166"/>
    </row>
    <row r="12" spans="1:6" ht="20.399999999999999" customHeight="1" x14ac:dyDescent="0.25">
      <c r="A12" s="152"/>
      <c r="B12" s="160" t="s">
        <v>129</v>
      </c>
      <c r="C12" s="157">
        <v>42898</v>
      </c>
      <c r="D12" s="159" t="s">
        <v>127</v>
      </c>
      <c r="E12" s="137">
        <v>0</v>
      </c>
      <c r="F12" s="166"/>
    </row>
    <row r="13" spans="1:6" ht="20.399999999999999" customHeight="1" x14ac:dyDescent="0.25">
      <c r="A13" s="152"/>
      <c r="B13" s="160" t="s">
        <v>137</v>
      </c>
      <c r="C13" s="157">
        <v>42944</v>
      </c>
      <c r="D13" s="159" t="s">
        <v>127</v>
      </c>
      <c r="E13" s="137">
        <v>0</v>
      </c>
      <c r="F13" s="166"/>
    </row>
    <row r="14" spans="1:6" ht="20.399999999999999" customHeight="1" x14ac:dyDescent="0.25">
      <c r="A14" s="152"/>
      <c r="B14" s="160" t="s">
        <v>138</v>
      </c>
      <c r="C14" s="157">
        <v>42882</v>
      </c>
      <c r="D14" s="159" t="s">
        <v>127</v>
      </c>
      <c r="E14" s="137">
        <v>0</v>
      </c>
      <c r="F14" s="166"/>
    </row>
    <row r="15" spans="1:6" ht="20.399999999999999" customHeight="1" x14ac:dyDescent="0.25">
      <c r="A15" s="152"/>
      <c r="B15" s="160" t="s">
        <v>139</v>
      </c>
      <c r="C15" s="157">
        <v>42967</v>
      </c>
      <c r="D15" s="159" t="s">
        <v>127</v>
      </c>
      <c r="E15" s="137">
        <v>0</v>
      </c>
      <c r="F15" s="166"/>
    </row>
    <row r="16" spans="1:6" ht="20.399999999999999" customHeight="1" x14ac:dyDescent="0.25">
      <c r="A16" s="152"/>
      <c r="B16" s="160" t="s">
        <v>140</v>
      </c>
      <c r="C16" s="157">
        <v>42853</v>
      </c>
      <c r="D16" s="159" t="s">
        <v>104</v>
      </c>
      <c r="E16" s="137">
        <v>1</v>
      </c>
      <c r="F16" s="175" t="s">
        <v>158</v>
      </c>
    </row>
    <row r="17" spans="1:6" ht="20.399999999999999" customHeight="1" x14ac:dyDescent="0.25">
      <c r="A17" s="162">
        <v>7</v>
      </c>
      <c r="B17" s="163" t="s">
        <v>141</v>
      </c>
      <c r="C17" s="164">
        <v>42972</v>
      </c>
      <c r="D17" s="165" t="s">
        <v>127</v>
      </c>
      <c r="E17" s="138">
        <v>0</v>
      </c>
      <c r="F17" s="181"/>
    </row>
    <row r="18" spans="1:6" ht="20.399999999999999" hidden="1" customHeight="1" x14ac:dyDescent="0.25">
      <c r="A18" s="161">
        <v>8</v>
      </c>
      <c r="B18" s="176" t="s">
        <v>142</v>
      </c>
      <c r="C18" s="177">
        <v>42989</v>
      </c>
      <c r="D18" s="178" t="s">
        <v>127</v>
      </c>
      <c r="E18" s="179">
        <v>0</v>
      </c>
      <c r="F18" s="180"/>
    </row>
    <row r="19" spans="1:6" ht="20.399999999999999" hidden="1" customHeight="1" x14ac:dyDescent="0.25">
      <c r="A19" s="152">
        <v>9</v>
      </c>
      <c r="B19" s="153" t="s">
        <v>143</v>
      </c>
      <c r="C19" s="154">
        <v>43080</v>
      </c>
      <c r="D19" s="158" t="s">
        <v>127</v>
      </c>
      <c r="E19" s="136">
        <v>0</v>
      </c>
      <c r="F19" s="167"/>
    </row>
    <row r="20" spans="1:6" ht="20.399999999999999" hidden="1" customHeight="1" x14ac:dyDescent="0.25">
      <c r="A20" s="152">
        <v>10</v>
      </c>
      <c r="B20" s="156" t="s">
        <v>144</v>
      </c>
      <c r="C20" s="157">
        <v>43143</v>
      </c>
      <c r="D20" s="159" t="s">
        <v>127</v>
      </c>
      <c r="E20" s="137">
        <v>0</v>
      </c>
      <c r="F20" s="167"/>
    </row>
    <row r="21" spans="1:6" ht="20.399999999999999" hidden="1" customHeight="1" x14ac:dyDescent="0.25">
      <c r="A21" s="152">
        <v>11</v>
      </c>
      <c r="B21" s="153" t="s">
        <v>145</v>
      </c>
      <c r="C21" s="154">
        <v>43171</v>
      </c>
      <c r="D21" s="158" t="s">
        <v>127</v>
      </c>
      <c r="E21" s="136">
        <v>0</v>
      </c>
      <c r="F21" s="167"/>
    </row>
    <row r="22" spans="1:6" ht="20.399999999999999" hidden="1" customHeight="1" x14ac:dyDescent="0.25">
      <c r="A22" s="152">
        <v>12</v>
      </c>
      <c r="B22" s="156" t="s">
        <v>146</v>
      </c>
      <c r="C22" s="157">
        <v>43262</v>
      </c>
      <c r="D22" s="159" t="s">
        <v>127</v>
      </c>
      <c r="E22" s="137">
        <v>0</v>
      </c>
      <c r="F22" s="167"/>
    </row>
    <row r="23" spans="1:6" ht="20.399999999999999" hidden="1" customHeight="1" x14ac:dyDescent="0.25">
      <c r="A23" s="152">
        <v>13</v>
      </c>
      <c r="B23" s="153" t="s">
        <v>147</v>
      </c>
      <c r="C23" s="154">
        <v>43384</v>
      </c>
      <c r="D23" s="158" t="s">
        <v>127</v>
      </c>
      <c r="E23" s="136">
        <v>0</v>
      </c>
      <c r="F23" s="167"/>
    </row>
    <row r="24" spans="1:6" ht="20.399999999999999" hidden="1" customHeight="1" x14ac:dyDescent="0.25">
      <c r="A24" s="152">
        <v>14</v>
      </c>
      <c r="B24" s="156" t="s">
        <v>148</v>
      </c>
      <c r="C24" s="157">
        <v>43476</v>
      </c>
      <c r="D24" s="159" t="s">
        <v>127</v>
      </c>
      <c r="E24" s="137">
        <v>0</v>
      </c>
      <c r="F24" s="166"/>
    </row>
    <row r="25" spans="1:6" ht="20.399999999999999" hidden="1" customHeight="1" x14ac:dyDescent="0.25">
      <c r="A25" s="162">
        <v>15</v>
      </c>
      <c r="B25" s="163" t="s">
        <v>149</v>
      </c>
      <c r="C25" s="164">
        <v>43507</v>
      </c>
      <c r="D25" s="165" t="s">
        <v>127</v>
      </c>
      <c r="E25" s="138">
        <v>0</v>
      </c>
      <c r="F25" s="168"/>
    </row>
    <row r="26" spans="1:6" ht="3.6" customHeight="1" x14ac:dyDescent="0.25">
      <c r="F26" s="139"/>
    </row>
    <row r="27" spans="1:6" ht="22.8" customHeight="1" x14ac:dyDescent="0.25">
      <c r="A27" s="173" t="s">
        <v>154</v>
      </c>
      <c r="B27" s="197" t="s">
        <v>155</v>
      </c>
      <c r="C27" s="197"/>
      <c r="D27" s="197"/>
      <c r="E27" s="197"/>
      <c r="F27" s="172"/>
    </row>
    <row r="28" spans="1:6" ht="22.8" customHeight="1" x14ac:dyDescent="0.25">
      <c r="B28" s="198"/>
      <c r="C28" s="198"/>
      <c r="D28" s="198"/>
      <c r="E28" s="198"/>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0"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workbookViewId="0">
      <selection activeCell="C4" sqref="C4:C24"/>
    </sheetView>
  </sheetViews>
  <sheetFormatPr defaultRowHeight="13.2" x14ac:dyDescent="0.25"/>
  <cols>
    <col min="3" max="3" width="13.21875" bestFit="1" customWidth="1"/>
  </cols>
  <sheetData>
    <row r="3" spans="1:3" x14ac:dyDescent="0.25">
      <c r="A3" s="78" t="s">
        <v>48</v>
      </c>
      <c r="C3" s="78" t="s">
        <v>3</v>
      </c>
    </row>
    <row r="4" spans="1:3" x14ac:dyDescent="0.25">
      <c r="A4" s="79">
        <v>1</v>
      </c>
      <c r="C4" s="115">
        <f ca="1">TODAY()-7</f>
        <v>42902</v>
      </c>
    </row>
    <row r="5" spans="1:3" x14ac:dyDescent="0.25">
      <c r="A5" s="79">
        <v>0.95</v>
      </c>
      <c r="C5" s="115">
        <f ca="1">WORKDAY(C4,1)</f>
        <v>42905</v>
      </c>
    </row>
    <row r="6" spans="1:3" x14ac:dyDescent="0.25">
      <c r="A6" s="79">
        <v>0.89999999999999991</v>
      </c>
      <c r="C6" s="115">
        <f t="shared" ref="C6:C24" ca="1" si="0">WORKDAY(C5,1)</f>
        <v>42906</v>
      </c>
    </row>
    <row r="7" spans="1:3" x14ac:dyDescent="0.25">
      <c r="A7" s="79">
        <v>0.84999999999999987</v>
      </c>
      <c r="C7" s="115">
        <f t="shared" ca="1" si="0"/>
        <v>42907</v>
      </c>
    </row>
    <row r="8" spans="1:3" x14ac:dyDescent="0.25">
      <c r="A8" s="79">
        <v>0.79999999999999982</v>
      </c>
      <c r="C8" s="115">
        <f t="shared" ca="1" si="0"/>
        <v>42908</v>
      </c>
    </row>
    <row r="9" spans="1:3" x14ac:dyDescent="0.25">
      <c r="A9" s="79">
        <v>0.74999999999999978</v>
      </c>
      <c r="C9" s="115">
        <f t="shared" ca="1" si="0"/>
        <v>42909</v>
      </c>
    </row>
    <row r="10" spans="1:3" x14ac:dyDescent="0.25">
      <c r="A10" s="79">
        <v>0.69999999999999973</v>
      </c>
      <c r="C10" s="115">
        <f t="shared" ca="1" si="0"/>
        <v>42912</v>
      </c>
    </row>
    <row r="11" spans="1:3" x14ac:dyDescent="0.25">
      <c r="A11" s="79">
        <v>0.64999999999999969</v>
      </c>
      <c r="C11" s="115">
        <f t="shared" ca="1" si="0"/>
        <v>42913</v>
      </c>
    </row>
    <row r="12" spans="1:3" x14ac:dyDescent="0.25">
      <c r="A12" s="79">
        <v>0.59999999999999964</v>
      </c>
      <c r="C12" s="115">
        <f t="shared" ca="1" si="0"/>
        <v>42914</v>
      </c>
    </row>
    <row r="13" spans="1:3" x14ac:dyDescent="0.25">
      <c r="A13" s="79">
        <v>0.5499999999999996</v>
      </c>
      <c r="C13" s="115">
        <f t="shared" ca="1" si="0"/>
        <v>42915</v>
      </c>
    </row>
    <row r="14" spans="1:3" x14ac:dyDescent="0.25">
      <c r="A14" s="79">
        <v>0.49999999999999961</v>
      </c>
      <c r="C14" s="115">
        <f t="shared" ca="1" si="0"/>
        <v>42916</v>
      </c>
    </row>
    <row r="15" spans="1:3" x14ac:dyDescent="0.25">
      <c r="A15" s="79">
        <v>0.44999999999999962</v>
      </c>
      <c r="C15" s="115">
        <f t="shared" ca="1" si="0"/>
        <v>42919</v>
      </c>
    </row>
    <row r="16" spans="1:3" x14ac:dyDescent="0.25">
      <c r="A16" s="79">
        <v>0.39999999999999963</v>
      </c>
      <c r="C16" s="115">
        <f t="shared" ca="1" si="0"/>
        <v>42920</v>
      </c>
    </row>
    <row r="17" spans="1:3" x14ac:dyDescent="0.25">
      <c r="A17" s="79">
        <v>0.34999999999999964</v>
      </c>
      <c r="C17" s="115">
        <f t="shared" ca="1" si="0"/>
        <v>42921</v>
      </c>
    </row>
    <row r="18" spans="1:3" x14ac:dyDescent="0.25">
      <c r="A18" s="79">
        <v>0.29999999999999966</v>
      </c>
      <c r="C18" s="115">
        <f t="shared" ca="1" si="0"/>
        <v>42922</v>
      </c>
    </row>
    <row r="19" spans="1:3" x14ac:dyDescent="0.25">
      <c r="A19" s="79">
        <v>0.24999999999999967</v>
      </c>
      <c r="C19" s="115">
        <f t="shared" ca="1" si="0"/>
        <v>42923</v>
      </c>
    </row>
    <row r="20" spans="1:3" x14ac:dyDescent="0.25">
      <c r="A20" s="79">
        <v>0.19999999999999968</v>
      </c>
      <c r="C20" s="115">
        <f t="shared" ca="1" si="0"/>
        <v>42926</v>
      </c>
    </row>
    <row r="21" spans="1:3" x14ac:dyDescent="0.25">
      <c r="A21" s="79">
        <v>0.14999999999999969</v>
      </c>
      <c r="C21" s="115">
        <f t="shared" ca="1" si="0"/>
        <v>42927</v>
      </c>
    </row>
    <row r="22" spans="1:3" x14ac:dyDescent="0.25">
      <c r="A22" s="79">
        <v>9.9999999999999686E-2</v>
      </c>
      <c r="C22" s="115">
        <f t="shared" ca="1" si="0"/>
        <v>42928</v>
      </c>
    </row>
    <row r="23" spans="1:3" x14ac:dyDescent="0.25">
      <c r="A23" s="79">
        <v>4.9999999999999684E-2</v>
      </c>
      <c r="C23" s="115">
        <f t="shared" ca="1" si="0"/>
        <v>42929</v>
      </c>
    </row>
    <row r="24" spans="1:3" x14ac:dyDescent="0.25">
      <c r="A24" s="79">
        <v>-3.1918911957973251E-16</v>
      </c>
      <c r="C24" s="115">
        <f t="shared" ca="1" si="0"/>
        <v>42930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Form</vt:lpstr>
      <vt:lpstr>Process</vt:lpstr>
      <vt:lpstr> Accting USE Data Entry Form</vt:lpstr>
      <vt:lpstr>Invoices</vt:lpstr>
      <vt:lpstr>Mods</vt:lpstr>
      <vt:lpstr>Change Request</vt:lpstr>
      <vt:lpstr>Milestone</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2017-06-23T19:48:18Z</dcterms:modified>
</cp:coreProperties>
</file>