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68" windowWidth="11352" windowHeight="8328"/>
  </bookViews>
  <sheets>
    <sheet name="Form" sheetId="1" r:id="rId1"/>
    <sheet name="Process" sheetId="4" r:id="rId2"/>
    <sheet name=" Accting USE Data Entry Form" sheetId="3" r:id="rId3"/>
    <sheet name="Invoices" sheetId="6" r:id="rId4"/>
    <sheet name="List" sheetId="5" r:id="rId5"/>
  </sheets>
  <externalReferences>
    <externalReference r:id="rId6"/>
  </externalReferences>
  <definedNames>
    <definedName name="FNALDESPH3">[1]Details!$F$6</definedName>
  </definedNames>
  <calcPr calcId="145621"/>
</workbook>
</file>

<file path=xl/calcChain.xml><?xml version="1.0" encoding="utf-8"?>
<calcChain xmlns="http://schemas.openxmlformats.org/spreadsheetml/2006/main">
  <c r="C34" i="1" l="1"/>
  <c r="G34" i="1"/>
  <c r="C32" i="1" l="1"/>
  <c r="G32" i="1"/>
  <c r="C33" i="1"/>
  <c r="G33" i="1"/>
  <c r="H7" i="1" l="1"/>
  <c r="C7" i="1"/>
  <c r="C5" i="1"/>
  <c r="K7" i="1" l="1"/>
  <c r="O64" i="3"/>
  <c r="O12" i="3" l="1"/>
  <c r="O13" i="3"/>
  <c r="O14" i="3"/>
  <c r="O15" i="3"/>
  <c r="O16" i="3"/>
  <c r="O17" i="3"/>
  <c r="O18" i="3"/>
  <c r="O19" i="3"/>
  <c r="O20" i="3"/>
  <c r="O21" i="3"/>
  <c r="O22" i="3"/>
  <c r="O23" i="3"/>
  <c r="O24" i="3"/>
  <c r="O25" i="3"/>
  <c r="O26" i="3"/>
  <c r="O27" i="3"/>
  <c r="O28" i="3"/>
  <c r="O29" i="3"/>
  <c r="O30" i="3"/>
  <c r="O31" i="3"/>
  <c r="O32" i="3"/>
  <c r="O33" i="3"/>
  <c r="O34" i="3"/>
  <c r="O35" i="3"/>
  <c r="O36" i="3"/>
  <c r="O37" i="3"/>
  <c r="O38" i="3"/>
  <c r="O39" i="3"/>
  <c r="O40" i="3"/>
  <c r="O41" i="3"/>
  <c r="O42" i="3"/>
  <c r="O43" i="3"/>
  <c r="O44" i="3"/>
  <c r="O45" i="3"/>
  <c r="O46" i="3"/>
  <c r="O47" i="3"/>
  <c r="O48" i="3"/>
  <c r="O49" i="3"/>
  <c r="O50" i="3"/>
  <c r="O51" i="3"/>
  <c r="O52" i="3"/>
  <c r="O53" i="3"/>
  <c r="O54" i="3"/>
  <c r="O55" i="3"/>
  <c r="O56" i="3"/>
  <c r="O57" i="3"/>
  <c r="O58" i="3"/>
  <c r="O59" i="3"/>
  <c r="O60" i="3"/>
  <c r="O11" i="3"/>
  <c r="I54" i="3" l="1"/>
  <c r="K54" i="3" s="1"/>
  <c r="I55" i="3"/>
  <c r="K55" i="3" s="1"/>
  <c r="M55" i="3" s="1"/>
  <c r="Q55" i="3" s="1"/>
  <c r="I56" i="3"/>
  <c r="K56" i="3" s="1"/>
  <c r="M56" i="3" s="1"/>
  <c r="Q56" i="3" s="1"/>
  <c r="I57" i="3"/>
  <c r="K57" i="3" s="1"/>
  <c r="I58" i="3"/>
  <c r="K58" i="3" s="1"/>
  <c r="I59" i="3"/>
  <c r="K59" i="3" s="1"/>
  <c r="M59" i="3" s="1"/>
  <c r="Q59" i="3" s="1"/>
  <c r="C31" i="1"/>
  <c r="C30" i="1"/>
  <c r="C29" i="1"/>
  <c r="C28" i="1"/>
  <c r="C27" i="1"/>
  <c r="C26" i="1"/>
  <c r="C25" i="1"/>
  <c r="C24" i="1"/>
  <c r="C23" i="1"/>
  <c r="C22" i="1"/>
  <c r="C21" i="1"/>
  <c r="C20" i="1"/>
  <c r="C19" i="1"/>
  <c r="C18" i="1"/>
  <c r="C17" i="1"/>
  <c r="C16" i="1"/>
  <c r="C15" i="1"/>
  <c r="C14" i="1"/>
  <c r="C13" i="1"/>
  <c r="C12" i="1"/>
  <c r="C11" i="1"/>
  <c r="C10" i="1"/>
  <c r="G31" i="1"/>
  <c r="G30" i="1"/>
  <c r="G29" i="1"/>
  <c r="G28" i="1"/>
  <c r="G27" i="1"/>
  <c r="G26" i="1"/>
  <c r="G25" i="1"/>
  <c r="G24" i="1"/>
  <c r="G23" i="1"/>
  <c r="G22" i="1"/>
  <c r="G21" i="1"/>
  <c r="G20" i="1"/>
  <c r="G19" i="1"/>
  <c r="G18" i="1"/>
  <c r="G17" i="1"/>
  <c r="G16" i="1"/>
  <c r="G15" i="1"/>
  <c r="G14" i="1"/>
  <c r="G13" i="1"/>
  <c r="G12" i="1"/>
  <c r="G11" i="1"/>
  <c r="G10" i="1"/>
  <c r="M58" i="3" l="1"/>
  <c r="Q58" i="3" s="1"/>
  <c r="M54" i="3"/>
  <c r="Q54" i="3" s="1"/>
  <c r="M57" i="3"/>
  <c r="Q57" i="3" s="1"/>
  <c r="I50" i="3" l="1"/>
  <c r="K50" i="3" s="1"/>
  <c r="I52" i="3"/>
  <c r="K52" i="3" s="1"/>
  <c r="I53" i="3"/>
  <c r="K53" i="3" s="1"/>
  <c r="I60" i="3"/>
  <c r="K60" i="3" s="1"/>
  <c r="I51" i="3"/>
  <c r="K51" i="3" s="1"/>
  <c r="M51" i="3" s="1"/>
  <c r="I33" i="3"/>
  <c r="K33" i="3" s="1"/>
  <c r="M33" i="3" s="1"/>
  <c r="I34" i="3"/>
  <c r="K34" i="3" s="1"/>
  <c r="M34" i="3" s="1"/>
  <c r="I35" i="3"/>
  <c r="K35" i="3" s="1"/>
  <c r="I36" i="3"/>
  <c r="K36" i="3" s="1"/>
  <c r="I37" i="3"/>
  <c r="K37" i="3" s="1"/>
  <c r="M37" i="3" s="1"/>
  <c r="I38" i="3"/>
  <c r="K38" i="3" s="1"/>
  <c r="M38" i="3" s="1"/>
  <c r="I39" i="3"/>
  <c r="K39" i="3" s="1"/>
  <c r="I40" i="3"/>
  <c r="K40" i="3" s="1"/>
  <c r="I41" i="3"/>
  <c r="K41" i="3" s="1"/>
  <c r="M41" i="3" s="1"/>
  <c r="I42" i="3"/>
  <c r="K42" i="3"/>
  <c r="M42" i="3" s="1"/>
  <c r="I43" i="3"/>
  <c r="K43" i="3" s="1"/>
  <c r="I44" i="3"/>
  <c r="K44" i="3" s="1"/>
  <c r="I45" i="3"/>
  <c r="K45" i="3" s="1"/>
  <c r="M45" i="3" s="1"/>
  <c r="I46" i="3"/>
  <c r="K46" i="3" s="1"/>
  <c r="M46" i="3" s="1"/>
  <c r="I47" i="3"/>
  <c r="K47" i="3" s="1"/>
  <c r="I48" i="3"/>
  <c r="K48" i="3" s="1"/>
  <c r="I49" i="3"/>
  <c r="K49" i="3"/>
  <c r="Q51" i="3" l="1"/>
  <c r="Q45" i="3"/>
  <c r="Q37" i="3"/>
  <c r="M49" i="3"/>
  <c r="Q49" i="3" s="1"/>
  <c r="Q41" i="3"/>
  <c r="Q33" i="3"/>
  <c r="M50" i="3"/>
  <c r="Q50" i="3" s="1"/>
  <c r="M53" i="3"/>
  <c r="Q53" i="3" s="1"/>
  <c r="M52" i="3"/>
  <c r="Q52" i="3" s="1"/>
  <c r="M60" i="3"/>
  <c r="Q60" i="3" s="1"/>
  <c r="M48" i="3"/>
  <c r="Q48" i="3" s="1"/>
  <c r="M40" i="3"/>
  <c r="Q40" i="3" s="1"/>
  <c r="M47" i="3"/>
  <c r="Q47" i="3" s="1"/>
  <c r="M39" i="3"/>
  <c r="Q39" i="3" s="1"/>
  <c r="M44" i="3"/>
  <c r="Q44" i="3" s="1"/>
  <c r="M36" i="3"/>
  <c r="Q36" i="3" s="1"/>
  <c r="M43" i="3"/>
  <c r="Q43" i="3" s="1"/>
  <c r="M35" i="3"/>
  <c r="Q35" i="3" s="1"/>
  <c r="Q46" i="3"/>
  <c r="Q42" i="3"/>
  <c r="Q38" i="3"/>
  <c r="Q34" i="3"/>
  <c r="O61" i="3" l="1"/>
  <c r="F61" i="3"/>
  <c r="I21" i="3" l="1"/>
  <c r="K21" i="3" s="1"/>
  <c r="M21" i="3" s="1"/>
  <c r="I22" i="3"/>
  <c r="K22" i="3" s="1"/>
  <c r="I23" i="3"/>
  <c r="K23" i="3" s="1"/>
  <c r="M23" i="3" s="1"/>
  <c r="I24" i="3"/>
  <c r="K24" i="3" s="1"/>
  <c r="M24" i="3" s="1"/>
  <c r="I25" i="3"/>
  <c r="K25" i="3" s="1"/>
  <c r="I26" i="3"/>
  <c r="K26" i="3" s="1"/>
  <c r="I27" i="3"/>
  <c r="K27" i="3" s="1"/>
  <c r="M27" i="3" s="1"/>
  <c r="I28" i="3"/>
  <c r="K28" i="3" s="1"/>
  <c r="M28" i="3" s="1"/>
  <c r="I29" i="3"/>
  <c r="K29" i="3" s="1"/>
  <c r="I30" i="3"/>
  <c r="K30" i="3" s="1"/>
  <c r="I31" i="3"/>
  <c r="K31" i="3" s="1"/>
  <c r="M31" i="3" s="1"/>
  <c r="I32" i="3"/>
  <c r="K32" i="3" s="1"/>
  <c r="M32" i="3" s="1"/>
  <c r="M26" i="3" l="1"/>
  <c r="Q26" i="3" s="1"/>
  <c r="M30" i="3"/>
  <c r="Q30" i="3" s="1"/>
  <c r="M22" i="3"/>
  <c r="Q22" i="3" s="1"/>
  <c r="M29" i="3"/>
  <c r="Q29" i="3" s="1"/>
  <c r="M25" i="3"/>
  <c r="Q25" i="3" s="1"/>
  <c r="Q21" i="3"/>
  <c r="Q31" i="3"/>
  <c r="Q23" i="3"/>
  <c r="Q27" i="3"/>
  <c r="Q32" i="3"/>
  <c r="Q28" i="3"/>
  <c r="Q24" i="3"/>
  <c r="I19" i="3" l="1"/>
  <c r="K19" i="3" s="1"/>
  <c r="M19" i="3" l="1"/>
  <c r="Q19" i="3" s="1"/>
  <c r="I20" i="3"/>
  <c r="K20" i="3" s="1"/>
  <c r="M20" i="3" s="1"/>
  <c r="I18" i="3"/>
  <c r="K18" i="3" s="1"/>
  <c r="M18" i="3" s="1"/>
  <c r="I17" i="3"/>
  <c r="K17" i="3" s="1"/>
  <c r="I16" i="3"/>
  <c r="K16" i="3" s="1"/>
  <c r="M16" i="3" s="1"/>
  <c r="I15" i="3"/>
  <c r="K15" i="3" s="1"/>
  <c r="M15" i="3" s="1"/>
  <c r="I14" i="3"/>
  <c r="K14" i="3" s="1"/>
  <c r="M14" i="3" s="1"/>
  <c r="I13" i="3"/>
  <c r="K13" i="3" s="1"/>
  <c r="M13" i="3" s="1"/>
  <c r="I12" i="3"/>
  <c r="K12" i="3" s="1"/>
  <c r="M12" i="3" s="1"/>
  <c r="Q12" i="3" s="1"/>
  <c r="I11" i="3"/>
  <c r="E12" i="1"/>
  <c r="E11" i="1"/>
  <c r="E10" i="1"/>
  <c r="K11" i="3" l="1"/>
  <c r="K61" i="3" s="1"/>
  <c r="I61" i="3"/>
  <c r="D61" i="3" s="1"/>
  <c r="M17" i="3"/>
  <c r="Q17" i="3" s="1"/>
  <c r="Q14" i="3"/>
  <c r="Q13" i="3"/>
  <c r="Q15" i="3"/>
  <c r="Q20" i="3"/>
  <c r="Q18" i="3"/>
  <c r="M11" i="3" l="1"/>
  <c r="Q11" i="3" l="1"/>
  <c r="Q61" i="3" s="1"/>
  <c r="M61" i="3"/>
</calcChain>
</file>

<file path=xl/sharedStrings.xml><?xml version="1.0" encoding="utf-8"?>
<sst xmlns="http://schemas.openxmlformats.org/spreadsheetml/2006/main" count="378" uniqueCount="86">
  <si>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</si>
  <si>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</si>
  <si>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</si>
  <si>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</si>
  <si>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</si>
  <si>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</si>
  <si>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</si>
  <si>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</si>
  <si>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</si>
  <si>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</si>
  <si>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</si>
  <si>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</si>
  <si>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</si>
  <si>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</si>
  <si>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</si>
  <si>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</si>
  <si>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</si>
  <si>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</si>
  <si>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</si>
  <si>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</si>
  <si>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</si>
  <si>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</si>
  <si>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</si>
  <si>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</si>
  <si>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</si>
  <si>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</si>
  <si>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</si>
  <si>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</si>
  <si>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</si>
  <si>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</si>
  <si>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</si>
  <si>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</si>
  <si>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</si>
  <si>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</si>
  <si>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</si>
  <si>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</si>
  <si>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</si>
  <si>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</si>
  <si>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</si>
  <si>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</si>
  <si>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</si>
  <si>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</si>
  <si>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</si>
  <si>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</si>
  <si>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</si>
  <si>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</si>
  <si>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</si>
  <si>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</si>
  <si>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Description</t>
  </si>
  <si>
    <t>Est Date</t>
  </si>
  <si>
    <t>% Complete</t>
  </si>
  <si>
    <t>Invoice #</t>
  </si>
  <si>
    <t>Invoice Date</t>
  </si>
  <si>
    <t>Invoice Amount</t>
  </si>
  <si>
    <t/>
  </si>
  <si>
    <t>Air Liquide Advanced Technologies US (ALATUS)</t>
  </si>
  <si>
    <t>JSA-16-C0737</t>
  </si>
  <si>
    <t>Ted Peshehonoff</t>
  </si>
  <si>
    <t>Completion of Kickoff Meeting – CP1</t>
  </si>
  <si>
    <t>Complete CP1 Final Design Review (FDR #1) –</t>
  </si>
  <si>
    <t>Complete CP2 FDR #1</t>
  </si>
  <si>
    <t>Complete CP1 FDR #2</t>
  </si>
  <si>
    <t>Complete CP2 FDR #2</t>
  </si>
  <si>
    <t>Order  of main material to start CC manufacturing at factory – CP1</t>
  </si>
  <si>
    <t>Order  of main material to start CC manufacturing at factory – CP2</t>
  </si>
  <si>
    <t>Factory Inspection of CP1 CC Casing Assemblies</t>
  </si>
  <si>
    <t>CP1 Casing Assembly delivered to 2K Cold Box Vendor</t>
  </si>
  <si>
    <t>FAT CP1 Cartridges and Electrical Cabinet Factory Inspections</t>
  </si>
  <si>
    <t>CP1 Cartridges and Electrical Cabinet Assemblies delivered to SLAC</t>
  </si>
  <si>
    <t>Factory Inspection of CP2 CC Casing Assemblies</t>
  </si>
  <si>
    <t>CP2 Casing Assembly delivered to 2K Cold Box Vendor</t>
  </si>
  <si>
    <t>Shipment of CP1 Spares to SLAC</t>
  </si>
  <si>
    <t>Shipment of CP2 Spares to SLAC</t>
  </si>
  <si>
    <t>FAT CP2 Cartridges and Electrical Cabinet Factory Inspections</t>
  </si>
  <si>
    <t>CP2 Cartridges and Electrical Cabinet Assemblies delivered to SLAC</t>
  </si>
  <si>
    <t>Shipment of CP1 "Downgrade" Compressor to SLAC</t>
  </si>
  <si>
    <t>Shipment of CP2 "Upgrade" Compressor to SLAC</t>
  </si>
  <si>
    <t>On-site Support for CP1 Commissioning at SLAC</t>
  </si>
  <si>
    <t>Delivery and acceptance of operating and maintenance manuals</t>
  </si>
  <si>
    <t>On-site Support for CP2 Commissioning at SLAC</t>
  </si>
  <si>
    <t>Complete CP1 Final Design Review (FDR #1)</t>
  </si>
  <si>
    <t>Panchali Sumithraratne</t>
  </si>
  <si>
    <t>Mod 001 Engineering effort to support ARA001</t>
  </si>
  <si>
    <t>Mod 002 ARA003  and ARA004 additional scope engineering</t>
  </si>
  <si>
    <t>Mod 003 ARA 005 additional scope engineering</t>
  </si>
  <si>
    <t xml:space="preserve">Dana Arenius </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</si>
</sst>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_);[Red]\(&quot;$&quot;#,##0\)"/>
    <numFmt numFmtId="44" formatCode="_(&quot;$&quot;* #,##0.00_);_(&quot;$&quot;* \(#,##0.00\);_(&quot;$&quot;* &quot;-&quot;??_);_(@_)"/>
    <numFmt numFmtId="43" formatCode="_(* #,##0.00_);_(* \(#,##0.00\);_(* &quot;-&quot;??_);_(@_)"/>
    <numFmt numFmtId="164" formatCode="m/d/yyyy;@"/>
    <numFmt numFmtId="165" formatCode="0.0%"/>
    <numFmt numFmtId="166" formatCode="m/d/yy;@"/>
  </numFmts>
  <fonts count="23"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
      <b/>
      <sz val="10"/>
      <color theme="0"/>
      <name val="Arial"/>
      <family val="2"/>
    </font>
    <font>
      <sz val="10"/>
      <name val="Arial"/>
      <family val="2"/>
    </font>
    <font>
      <sz val="11"/>
      <name val="Arial"/>
      <family val="2"/>
    </font>
    <font>
      <b/>
      <sz val="11"/>
      <name val="Arial"/>
      <family val="2"/>
    </font>
    <font>
      <sz val="11"/>
      <name val="Calibri"/>
      <family val="2"/>
    </font>
    <font>
      <sz val="10"/>
      <name val="Arial"/>
    </font>
    <font>
      <sz val="10"/>
      <color rgb="FF000000"/>
      <name val="Times New Roman"/>
      <family val="1"/>
    </font>
  </fonts>
  <fills count="11">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1"/>
        <bgColor theme="1"/>
      </patternFill>
    </fill>
    <fill>
      <patternFill patternType="lightGray">
        <fgColor rgb="FFFFFF00"/>
      </patternFill>
    </fill>
    <fill>
      <patternFill patternType="solid">
        <fgColor theme="0" tint="-0.14999847407452621"/>
        <bgColor theme="0" tint="-0.14999847407452621"/>
      </patternFill>
    </fill>
  </fills>
  <borders count="9">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bottom/>
      <diagonal/>
    </border>
    <border>
      <left/>
      <right/>
      <top style="thin">
        <color indexed="64"/>
      </top>
      <bottom/>
      <diagonal/>
    </border>
  </borders>
  <cellStyleXfs count="44">
    <xf numFmtId="0" fontId="0" fillId="0" borderId="0"/>
    <xf numFmtId="9" fontId="11" fillId="0" borderId="0" applyFont="0" applyFill="0" applyBorder="0" applyAlignment="0" applyProtection="0"/>
    <xf numFmtId="0" fontId="9" fillId="0" borderId="0"/>
    <xf numFmtId="44" fontId="9" fillId="0" borderId="0" applyFont="0" applyFill="0" applyBorder="0" applyAlignment="0" applyProtection="0"/>
    <xf numFmtId="0" fontId="5" fillId="0" borderId="0"/>
    <xf numFmtId="44" fontId="5" fillId="0" borderId="0" applyFont="0" applyFill="0" applyBorder="0" applyAlignment="0" applyProtection="0"/>
    <xf numFmtId="9" fontId="5" fillId="0" borderId="0" applyFont="0" applyFill="0" applyBorder="0" applyAlignment="0" applyProtection="0"/>
    <xf numFmtId="0" fontId="4" fillId="0" borderId="0"/>
    <xf numFmtId="44" fontId="4" fillId="0" borderId="0" applyFont="0" applyFill="0" applyBorder="0" applyAlignment="0" applyProtection="0"/>
    <xf numFmtId="9" fontId="4" fillId="0" borderId="0" applyFont="0" applyFill="0" applyBorder="0" applyAlignment="0" applyProtection="0"/>
    <xf numFmtId="0" fontId="3" fillId="0" borderId="0"/>
    <xf numFmtId="44" fontId="3" fillId="0" borderId="0" applyFont="0" applyFill="0" applyBorder="0" applyAlignment="0" applyProtection="0"/>
    <xf numFmtId="9" fontId="3"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44" fontId="17" fillId="0" borderId="0" applyFont="0" applyFill="0" applyBorder="0" applyAlignment="0" applyProtection="0"/>
    <xf numFmtId="9" fontId="9"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4" fontId="21" fillId="0" borderId="0" applyFont="0" applyFill="0" applyBorder="0" applyAlignment="0" applyProtection="0"/>
    <xf numFmtId="44" fontId="22" fillId="0" borderId="0" applyFont="0" applyFill="0" applyBorder="0" applyAlignment="0" applyProtection="0"/>
    <xf numFmtId="44" fontId="9" fillId="0" borderId="0" applyFont="0" applyFill="0" applyBorder="0" applyAlignment="0" applyProtection="0"/>
    <xf numFmtId="44" fontId="22"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0" fontId="22" fillId="0" borderId="0"/>
    <xf numFmtId="0" fontId="22" fillId="0" borderId="0"/>
    <xf numFmtId="9" fontId="21"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cellStyleXfs>
  <cellXfs count="158">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xf>
    <xf numFmtId="0" fontId="0" fillId="0" borderId="0" xfId="0" applyBorder="1" applyAlignment="1">
      <alignment horizontal="center" vertical="top"/>
    </xf>
    <xf numFmtId="0" fontId="10" fillId="0" borderId="0" xfId="0" applyFont="1" applyBorder="1"/>
    <xf numFmtId="0" fontId="0" fillId="0" borderId="1" xfId="0" applyBorder="1" applyProtection="1">
      <protection locked="0"/>
    </xf>
    <xf numFmtId="0" fontId="0" fillId="0" borderId="0" xfId="0" applyBorder="1" applyProtection="1">
      <protection locked="0"/>
    </xf>
    <xf numFmtId="0" fontId="0" fillId="0" borderId="0" xfId="0" applyBorder="1" applyAlignment="1" applyProtection="1">
      <alignment horizontal="center"/>
      <protection locked="0"/>
    </xf>
    <xf numFmtId="0" fontId="0" fillId="0" borderId="0" xfId="0" applyBorder="1" applyAlignment="1" applyProtection="1">
      <alignment horizontal="center" vertical="top"/>
      <protection locked="0"/>
    </xf>
    <xf numFmtId="0" fontId="0" fillId="0" borderId="0" xfId="0" applyProtection="1">
      <protection locked="0"/>
    </xf>
    <xf numFmtId="0" fontId="0" fillId="0" borderId="0" xfId="0" applyAlignment="1">
      <alignment wrapText="1"/>
    </xf>
    <xf numFmtId="0" fontId="9"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10" fillId="0" borderId="1" xfId="0" applyFont="1" applyBorder="1" applyAlignment="1" applyProtection="1">
      <alignment horizontal="center" wrapText="1"/>
    </xf>
    <xf numFmtId="0" fontId="0" fillId="0" borderId="0" xfId="0" applyAlignment="1" applyProtection="1">
      <alignment horizontal="center" wrapText="1"/>
    </xf>
    <xf numFmtId="0" fontId="10"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1" xfId="0" applyBorder="1" applyAlignment="1" applyProtection="1">
      <alignment horizontal="center" vertical="top"/>
      <protection locked="0"/>
    </xf>
    <xf numFmtId="0" fontId="6" fillId="0" borderId="1" xfId="0" applyFont="1" applyBorder="1" applyProtection="1"/>
    <xf numFmtId="0" fontId="9" fillId="0" borderId="0" xfId="0" applyFont="1" applyBorder="1" applyProtection="1">
      <protection locked="0"/>
    </xf>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9" fillId="0" borderId="1" xfId="0" applyFont="1" applyBorder="1" applyAlignment="1" applyProtection="1">
      <alignment horizontal="left"/>
    </xf>
    <xf numFmtId="0" fontId="12" fillId="0" borderId="0" xfId="0" applyFont="1"/>
    <xf numFmtId="0" fontId="14" fillId="0" borderId="0" xfId="0" applyFont="1"/>
    <xf numFmtId="0" fontId="9" fillId="0" borderId="1" xfId="0" applyFont="1" applyBorder="1" applyAlignment="1" applyProtection="1">
      <alignment horizontal="center" wrapText="1"/>
    </xf>
    <xf numFmtId="0" fontId="0" fillId="0" borderId="0" xfId="0" applyAlignment="1"/>
    <xf numFmtId="0" fontId="0" fillId="0" borderId="1" xfId="0" applyBorder="1" applyProtection="1"/>
    <xf numFmtId="0" fontId="9" fillId="0" borderId="0" xfId="0" applyFont="1" applyBorder="1" applyAlignment="1" applyProtection="1">
      <alignment horizontal="center" wrapText="1"/>
    </xf>
    <xf numFmtId="0" fontId="8" fillId="0" borderId="1" xfId="0" applyFont="1" applyBorder="1" applyAlignment="1" applyProtection="1">
      <alignment horizontal="center" wrapText="1"/>
    </xf>
    <xf numFmtId="0" fontId="9" fillId="0" borderId="2" xfId="1" applyNumberFormat="1" applyFont="1" applyBorder="1" applyAlignment="1" applyProtection="1">
      <alignment horizontal="center"/>
    </xf>
    <xf numFmtId="10" fontId="0" fillId="0" borderId="0" xfId="1" applyNumberFormat="1" applyFont="1" applyBorder="1" applyProtection="1"/>
    <xf numFmtId="0" fontId="0" fillId="0" borderId="0" xfId="0" applyAlignment="1">
      <alignment wrapText="1"/>
    </xf>
    <xf numFmtId="0" fontId="10" fillId="0" borderId="0" xfId="0" applyFont="1" applyAlignment="1">
      <alignment wrapText="1"/>
    </xf>
    <xf numFmtId="0" fontId="0" fillId="0" borderId="0" xfId="0" applyAlignment="1">
      <alignment horizontal="center"/>
    </xf>
    <xf numFmtId="0" fontId="6" fillId="0" borderId="0" xfId="0" applyFont="1" applyAlignment="1">
      <alignment horizontal="center"/>
    </xf>
    <xf numFmtId="0" fontId="0" fillId="0" borderId="0" xfId="0" applyAlignment="1">
      <alignment horizontal="left"/>
    </xf>
    <xf numFmtId="0" fontId="10" fillId="0" borderId="0" xfId="0" applyFont="1" applyAlignment="1">
      <alignment horizontal="left"/>
    </xf>
    <xf numFmtId="0" fontId="0" fillId="0" borderId="0" xfId="0" applyBorder="1" applyAlignment="1">
      <alignment wrapText="1"/>
    </xf>
    <xf numFmtId="0" fontId="0" fillId="0" borderId="1" xfId="0" applyBorder="1" applyAlignment="1" applyProtection="1">
      <alignment wrapText="1"/>
      <protection locked="0"/>
    </xf>
    <xf numFmtId="0" fontId="0" fillId="0" borderId="0" xfId="0" applyAlignment="1">
      <alignment horizontal="center" vertical="top" wrapText="1"/>
    </xf>
    <xf numFmtId="0" fontId="0" fillId="0" borderId="0" xfId="0" applyAlignment="1" applyProtection="1">
      <alignment wrapText="1"/>
      <protection locked="0"/>
    </xf>
    <xf numFmtId="0" fontId="6" fillId="0" borderId="0" xfId="0" applyFont="1" applyAlignment="1">
      <alignment wrapText="1"/>
    </xf>
    <xf numFmtId="0" fontId="0" fillId="0" borderId="0" xfId="0" applyBorder="1" applyAlignment="1" applyProtection="1">
      <alignment wrapText="1"/>
      <protection locked="0"/>
    </xf>
    <xf numFmtId="0" fontId="10" fillId="7" borderId="1" xfId="0" applyFont="1" applyFill="1" applyBorder="1" applyAlignment="1">
      <alignment horizontal="center" wrapText="1"/>
    </xf>
    <xf numFmtId="0" fontId="9" fillId="7" borderId="1" xfId="0" applyFont="1" applyFill="1" applyBorder="1" applyAlignment="1">
      <alignment horizontal="center" wrapText="1"/>
    </xf>
    <xf numFmtId="0" fontId="0" fillId="0" borderId="0" xfId="0" applyAlignment="1">
      <alignment horizontal="left" wrapText="1"/>
    </xf>
    <xf numFmtId="0" fontId="0" fillId="7" borderId="1" xfId="0" applyFill="1" applyBorder="1" applyAlignment="1">
      <alignment horizontal="center" wrapText="1"/>
    </xf>
    <xf numFmtId="0" fontId="0" fillId="0" borderId="2" xfId="0" applyBorder="1" applyAlignment="1">
      <alignment horizontal="left"/>
    </xf>
    <xf numFmtId="165" fontId="6" fillId="0" borderId="0" xfId="1" applyNumberFormat="1" applyFont="1" applyAlignment="1">
      <alignment horizontal="center"/>
    </xf>
    <xf numFmtId="0" fontId="6" fillId="0" borderId="0" xfId="0" applyFont="1"/>
    <xf numFmtId="4" fontId="6" fillId="0" borderId="0" xfId="0" applyNumberFormat="1" applyFont="1"/>
    <xf numFmtId="0" fontId="16" fillId="8" borderId="4" xfId="0" applyFont="1" applyFill="1" applyBorder="1" applyAlignment="1">
      <alignment horizontal="center"/>
    </xf>
    <xf numFmtId="9" fontId="0" fillId="0" borderId="4" xfId="1" applyFont="1" applyBorder="1" applyAlignment="1">
      <alignment horizontal="center"/>
    </xf>
    <xf numFmtId="14" fontId="0" fillId="0" borderId="0" xfId="0" applyNumberFormat="1"/>
    <xf numFmtId="0" fontId="9" fillId="0" borderId="5" xfId="2" applyFont="1" applyFill="1" applyBorder="1" applyAlignment="1">
      <alignment vertical="center" wrapText="1"/>
    </xf>
    <xf numFmtId="44" fontId="9" fillId="0" borderId="4" xfId="14" applyFont="1" applyFill="1" applyBorder="1" applyAlignment="1">
      <alignment vertical="center" wrapText="1"/>
    </xf>
    <xf numFmtId="0" fontId="9" fillId="0" borderId="0" xfId="0" applyFont="1" applyFill="1" applyBorder="1" applyProtection="1">
      <protection locked="0"/>
    </xf>
    <xf numFmtId="166" fontId="9" fillId="0" borderId="4" xfId="2" applyNumberFormat="1" applyFont="1" applyFill="1" applyBorder="1" applyAlignment="1">
      <alignment horizontal="center" vertical="center" wrapText="1"/>
    </xf>
    <xf numFmtId="0" fontId="9" fillId="0" borderId="2" xfId="0" applyFont="1" applyBorder="1" applyAlignment="1">
      <alignment horizontal="left"/>
    </xf>
    <xf numFmtId="0" fontId="9" fillId="0" borderId="0" xfId="0" applyFont="1" applyAlignment="1">
      <alignment horizontal="center"/>
    </xf>
    <xf numFmtId="4" fontId="9" fillId="3" borderId="1" xfId="0" applyNumberFormat="1" applyFont="1" applyFill="1" applyBorder="1" applyAlignment="1" applyProtection="1">
      <alignment wrapText="1"/>
      <protection locked="0"/>
    </xf>
    <xf numFmtId="4" fontId="9" fillId="0" borderId="0" xfId="0" applyNumberFormat="1" applyFont="1" applyAlignment="1">
      <alignment horizontal="center" wrapText="1"/>
    </xf>
    <xf numFmtId="4" fontId="9" fillId="4" borderId="1" xfId="0" applyNumberFormat="1" applyFont="1" applyFill="1" applyBorder="1" applyAlignment="1">
      <alignment wrapText="1"/>
    </xf>
    <xf numFmtId="4" fontId="9" fillId="0" borderId="6" xfId="0" applyNumberFormat="1" applyFont="1" applyBorder="1" applyProtection="1">
      <protection locked="0"/>
    </xf>
    <xf numFmtId="10" fontId="9" fillId="0" borderId="1" xfId="1" applyNumberFormat="1" applyFont="1" applyFill="1" applyBorder="1" applyAlignment="1" applyProtection="1">
      <alignment horizontal="center"/>
      <protection locked="0"/>
    </xf>
    <xf numFmtId="166" fontId="9" fillId="0" borderId="1" xfId="2" applyNumberFormat="1" applyFont="1" applyFill="1" applyBorder="1" applyAlignment="1">
      <alignment horizontal="center" vertical="center" wrapText="1"/>
    </xf>
    <xf numFmtId="166" fontId="9" fillId="0" borderId="5" xfId="2" applyNumberFormat="1" applyFont="1" applyFill="1" applyBorder="1" applyAlignment="1">
      <alignment horizontal="center" vertical="center" wrapText="1"/>
    </xf>
    <xf numFmtId="10" fontId="9" fillId="0" borderId="5" xfId="1" applyNumberFormat="1" applyFont="1" applyFill="1" applyBorder="1" applyAlignment="1" applyProtection="1">
      <alignment horizontal="center"/>
      <protection locked="0"/>
    </xf>
    <xf numFmtId="10" fontId="9" fillId="0" borderId="6" xfId="1" applyNumberFormat="1" applyFont="1" applyFill="1" applyBorder="1" applyAlignment="1" applyProtection="1">
      <alignment horizontal="center"/>
      <protection locked="0"/>
    </xf>
    <xf numFmtId="10" fontId="0" fillId="0" borderId="1" xfId="1" applyNumberFormat="1" applyFont="1" applyBorder="1" applyAlignment="1" applyProtection="1">
      <alignment horizontal="center"/>
    </xf>
    <xf numFmtId="0" fontId="9" fillId="0" borderId="0" xfId="0" applyFont="1"/>
    <xf numFmtId="44" fontId="0" fillId="0" borderId="0" xfId="16" applyFont="1"/>
    <xf numFmtId="0" fontId="0" fillId="0" borderId="0" xfId="0" applyAlignment="1">
      <alignment horizontal="center"/>
    </xf>
    <xf numFmtId="0" fontId="0" fillId="0" borderId="0" xfId="0" applyAlignment="1">
      <alignment horizontal="center"/>
    </xf>
    <xf numFmtId="164" fontId="14" fillId="0" borderId="1" xfId="0" applyNumberFormat="1" applyFont="1" applyBorder="1" applyProtection="1"/>
    <xf numFmtId="0" fontId="0" fillId="0" borderId="0" xfId="0" applyBorder="1" applyAlignment="1">
      <alignment horizontal="center"/>
    </xf>
    <xf numFmtId="14" fontId="9" fillId="0" borderId="1" xfId="0" applyNumberFormat="1" applyFont="1" applyBorder="1" applyAlignment="1">
      <alignment horizontal="center" wrapText="1"/>
    </xf>
    <xf numFmtId="0" fontId="9" fillId="0" borderId="0" xfId="0" applyFont="1" applyAlignment="1">
      <alignment horizontal="left"/>
    </xf>
    <xf numFmtId="14" fontId="0" fillId="0" borderId="0" xfId="0" applyNumberFormat="1" applyAlignment="1">
      <alignment horizontal="center"/>
    </xf>
    <xf numFmtId="14" fontId="9" fillId="0" borderId="1" xfId="0" applyNumberFormat="1" applyFont="1" applyBorder="1" applyAlignment="1" applyProtection="1">
      <alignment wrapText="1"/>
    </xf>
    <xf numFmtId="0" fontId="9" fillId="0" borderId="7" xfId="0" applyFont="1" applyBorder="1" applyProtection="1"/>
    <xf numFmtId="0" fontId="9" fillId="0" borderId="0" xfId="0" applyFont="1" applyAlignment="1" applyProtection="1">
      <alignment horizontal="center"/>
    </xf>
    <xf numFmtId="4" fontId="9" fillId="3" borderId="1" xfId="0" applyNumberFormat="1" applyFont="1" applyFill="1" applyBorder="1" applyAlignment="1" applyProtection="1">
      <alignment wrapText="1"/>
    </xf>
    <xf numFmtId="4" fontId="9" fillId="2" borderId="0" xfId="0" applyNumberFormat="1" applyFont="1" applyFill="1" applyBorder="1" applyAlignment="1" applyProtection="1">
      <alignment horizontal="center"/>
    </xf>
    <xf numFmtId="4" fontId="9" fillId="0" borderId="1" xfId="0" applyNumberFormat="1" applyFont="1" applyBorder="1" applyProtection="1"/>
    <xf numFmtId="4" fontId="9" fillId="0" borderId="0" xfId="0" applyNumberFormat="1" applyFont="1" applyBorder="1" applyAlignment="1" applyProtection="1">
      <alignment horizontal="center" wrapText="1"/>
    </xf>
    <xf numFmtId="4" fontId="9" fillId="3" borderId="2" xfId="0" applyNumberFormat="1" applyFont="1" applyFill="1" applyBorder="1" applyAlignment="1" applyProtection="1">
      <alignment wrapText="1"/>
    </xf>
    <xf numFmtId="0" fontId="9" fillId="0" borderId="0" xfId="0" applyFont="1" applyBorder="1" applyProtection="1"/>
    <xf numFmtId="0" fontId="18" fillId="0" borderId="0" xfId="0" applyFont="1" applyAlignment="1">
      <alignment horizontal="center"/>
    </xf>
    <xf numFmtId="0" fontId="9" fillId="0" borderId="5" xfId="2" quotePrefix="1" applyFont="1" applyFill="1" applyBorder="1" applyAlignment="1">
      <alignment vertical="center" wrapText="1"/>
    </xf>
    <xf numFmtId="0" fontId="6" fillId="0" borderId="1" xfId="0" applyFont="1" applyBorder="1" applyAlignment="1" applyProtection="1">
      <alignment horizontal="center"/>
    </xf>
    <xf numFmtId="0" fontId="9" fillId="0" borderId="1" xfId="0" applyFont="1" applyFill="1" applyBorder="1" applyAlignment="1" applyProtection="1">
      <alignment horizontal="center"/>
    </xf>
    <xf numFmtId="0" fontId="9" fillId="0" borderId="0" xfId="0" applyFont="1" applyBorder="1" applyAlignment="1" applyProtection="1">
      <alignment horizontal="right"/>
    </xf>
    <xf numFmtId="0" fontId="0" fillId="0" borderId="1" xfId="0" applyBorder="1" applyAlignment="1" applyProtection="1">
      <alignment horizontal="center"/>
    </xf>
    <xf numFmtId="0" fontId="9" fillId="0" borderId="0" xfId="0" applyFont="1" applyProtection="1">
      <protection locked="0"/>
    </xf>
    <xf numFmtId="0" fontId="0" fillId="0" borderId="0" xfId="0" applyAlignment="1" applyProtection="1">
      <alignment horizontal="center"/>
      <protection locked="0"/>
    </xf>
    <xf numFmtId="0" fontId="0" fillId="0" borderId="0" xfId="0" applyAlignment="1" applyProtection="1">
      <alignment horizontal="center" vertical="top"/>
      <protection locked="0"/>
    </xf>
    <xf numFmtId="0" fontId="0" fillId="6" borderId="0" xfId="0" applyFill="1" applyProtection="1">
      <protection locked="0"/>
    </xf>
    <xf numFmtId="0" fontId="0" fillId="6" borderId="0" xfId="0" applyFill="1" applyAlignment="1" applyProtection="1">
      <alignment horizontal="center"/>
      <protection locked="0"/>
    </xf>
    <xf numFmtId="0" fontId="0" fillId="6" borderId="0" xfId="0" applyFill="1" applyBorder="1" applyProtection="1">
      <protection locked="0"/>
    </xf>
    <xf numFmtId="0" fontId="0" fillId="6" borderId="0" xfId="0" applyFill="1" applyBorder="1" applyAlignment="1" applyProtection="1">
      <alignment horizontal="center" vertical="top"/>
      <protection locked="0"/>
    </xf>
    <xf numFmtId="0" fontId="0" fillId="6" borderId="0" xfId="0" applyFill="1" applyAlignment="1" applyProtection="1">
      <alignment horizontal="center" vertical="top"/>
      <protection locked="0"/>
    </xf>
    <xf numFmtId="0" fontId="0" fillId="5" borderId="0" xfId="0" applyFill="1" applyProtection="1">
      <protection locked="0"/>
    </xf>
    <xf numFmtId="0" fontId="0" fillId="5" borderId="0" xfId="0" applyFill="1" applyAlignment="1" applyProtection="1">
      <alignment horizontal="center"/>
      <protection locked="0"/>
    </xf>
    <xf numFmtId="0" fontId="0" fillId="5" borderId="0" xfId="0" applyFill="1" applyBorder="1" applyProtection="1">
      <protection locked="0"/>
    </xf>
    <xf numFmtId="0" fontId="0" fillId="5" borderId="0" xfId="0" applyFill="1" applyBorder="1" applyAlignment="1" applyProtection="1">
      <alignment horizontal="center" vertical="top"/>
      <protection locked="0"/>
    </xf>
    <xf numFmtId="0" fontId="0" fillId="5" borderId="0" xfId="0" applyFill="1" applyAlignment="1" applyProtection="1">
      <alignment horizontal="center" vertical="top"/>
      <protection locked="0"/>
    </xf>
    <xf numFmtId="0" fontId="9" fillId="5" borderId="0" xfId="0" applyFont="1" applyFill="1" applyProtection="1">
      <protection locked="0"/>
    </xf>
    <xf numFmtId="14" fontId="19" fillId="9" borderId="1" xfId="0" applyNumberFormat="1" applyFont="1" applyFill="1" applyBorder="1" applyAlignment="1" applyProtection="1">
      <alignment horizontal="center" wrapText="1"/>
      <protection locked="0"/>
    </xf>
    <xf numFmtId="166" fontId="9" fillId="0" borderId="4" xfId="2" applyNumberFormat="1" applyFont="1" applyFill="1" applyBorder="1" applyAlignment="1">
      <alignment horizontal="right" vertical="center" wrapText="1"/>
    </xf>
    <xf numFmtId="10" fontId="9" fillId="0" borderId="1" xfId="1" applyNumberFormat="1" applyFont="1" applyBorder="1" applyAlignment="1" applyProtection="1">
      <alignment horizontal="center"/>
      <protection locked="0"/>
    </xf>
    <xf numFmtId="0" fontId="0" fillId="7" borderId="0" xfId="0" applyFill="1" applyBorder="1" applyAlignment="1">
      <alignment horizontal="center" wrapText="1"/>
    </xf>
    <xf numFmtId="14" fontId="20" fillId="0" borderId="4" xfId="0" applyNumberFormat="1" applyFont="1" applyBorder="1" applyAlignment="1">
      <alignment horizontal="right" vertical="center" wrapText="1"/>
    </xf>
    <xf numFmtId="6" fontId="9" fillId="0" borderId="4" xfId="14" applyNumberFormat="1" applyFont="1" applyFill="1" applyBorder="1" applyAlignment="1">
      <alignment vertical="center" wrapText="1"/>
    </xf>
    <xf numFmtId="0" fontId="9" fillId="0" borderId="4" xfId="0" applyFont="1" applyBorder="1" applyAlignment="1">
      <alignment horizontal="left"/>
    </xf>
    <xf numFmtId="0" fontId="13" fillId="10" borderId="4" xfId="0" applyFont="1" applyFill="1" applyBorder="1"/>
    <xf numFmtId="0" fontId="13" fillId="0" borderId="4" xfId="0" applyFont="1" applyBorder="1"/>
    <xf numFmtId="0" fontId="9" fillId="0" borderId="1" xfId="0" applyFont="1" applyBorder="1" applyProtection="1">
      <protection locked="0"/>
    </xf>
    <xf numFmtId="14" fontId="0" fillId="0" borderId="1" xfId="0" applyNumberFormat="1" applyBorder="1" applyProtection="1">
      <protection locked="0"/>
    </xf>
    <xf numFmtId="14" fontId="9" fillId="0" borderId="1" xfId="0" applyNumberFormat="1" applyFont="1" applyBorder="1" applyProtection="1">
      <protection locked="0"/>
    </xf>
    <xf numFmtId="10" fontId="12" fillId="0" borderId="1" xfId="1" applyNumberFormat="1" applyFont="1" applyBorder="1" applyAlignment="1" applyProtection="1">
      <alignment horizontal="center"/>
    </xf>
    <xf numFmtId="10" fontId="12" fillId="0" borderId="0" xfId="1" applyNumberFormat="1" applyFont="1" applyBorder="1" applyProtection="1"/>
    <xf numFmtId="0" fontId="12" fillId="0" borderId="2" xfId="1" applyNumberFormat="1" applyFont="1" applyBorder="1" applyAlignment="1" applyProtection="1">
      <alignment horizontal="center"/>
    </xf>
    <xf numFmtId="0" fontId="12" fillId="0" borderId="0" xfId="0" applyFont="1" applyProtection="1"/>
    <xf numFmtId="10" fontId="9" fillId="0" borderId="1" xfId="1" applyNumberFormat="1" applyFont="1" applyBorder="1" applyAlignment="1" applyProtection="1">
      <alignment horizontal="center"/>
    </xf>
    <xf numFmtId="0" fontId="12" fillId="0" borderId="1" xfId="0" applyFont="1" applyBorder="1" applyAlignment="1" applyProtection="1">
      <alignment horizontal="center"/>
    </xf>
    <xf numFmtId="14" fontId="20" fillId="0" borderId="4" xfId="0" applyNumberFormat="1" applyFont="1" applyBorder="1" applyAlignment="1">
      <alignment horizontal="right" vertical="center" wrapText="1"/>
    </xf>
    <xf numFmtId="0" fontId="9" fillId="5" borderId="4" xfId="0" applyFont="1" applyFill="1" applyBorder="1" applyAlignment="1">
      <alignment wrapText="1"/>
    </xf>
    <xf numFmtId="0" fontId="9" fillId="0" borderId="4" xfId="0" applyFont="1" applyFill="1" applyBorder="1" applyAlignment="1">
      <alignment wrapText="1"/>
    </xf>
    <xf numFmtId="6" fontId="9" fillId="0" borderId="4" xfId="28" applyNumberFormat="1" applyFont="1" applyFill="1" applyBorder="1" applyAlignment="1">
      <alignment vertical="center" wrapText="1"/>
    </xf>
    <xf numFmtId="0" fontId="9" fillId="0" borderId="1" xfId="0" applyFont="1" applyBorder="1" applyAlignment="1" applyProtection="1">
      <alignment horizontal="center"/>
    </xf>
    <xf numFmtId="10" fontId="9" fillId="0" borderId="0" xfId="1" applyNumberFormat="1" applyFont="1" applyBorder="1" applyProtection="1"/>
    <xf numFmtId="0" fontId="9" fillId="0" borderId="2" xfId="0" applyFont="1" applyBorder="1" applyAlignment="1" applyProtection="1">
      <alignment wrapText="1"/>
    </xf>
    <xf numFmtId="0" fontId="0" fillId="0" borderId="2" xfId="0" applyBorder="1" applyAlignment="1" applyProtection="1">
      <alignment wrapText="1"/>
    </xf>
    <xf numFmtId="0" fontId="12" fillId="0" borderId="2" xfId="0" applyFont="1" applyBorder="1" applyAlignment="1" applyProtection="1">
      <alignment wrapText="1"/>
    </xf>
    <xf numFmtId="0" fontId="7" fillId="0" borderId="0" xfId="0" applyFont="1" applyAlignment="1" applyProtection="1">
      <alignment horizontal="center"/>
    </xf>
    <xf numFmtId="0" fontId="9" fillId="0" borderId="0" xfId="0" applyFont="1" applyBorder="1" applyAlignment="1" applyProtection="1">
      <alignment horizontal="right" vertical="top"/>
      <protection locked="0"/>
    </xf>
    <xf numFmtId="0" fontId="10" fillId="0" borderId="0" xfId="0" applyFont="1" applyBorder="1" applyAlignment="1" applyProtection="1">
      <alignment horizontal="right" vertical="top"/>
      <protection locked="0"/>
    </xf>
    <xf numFmtId="0" fontId="6" fillId="0" borderId="0" xfId="0" applyFont="1" applyAlignment="1">
      <alignment horizontal="center"/>
    </xf>
    <xf numFmtId="0" fontId="7" fillId="0" borderId="0" xfId="0" applyFont="1" applyAlignment="1">
      <alignment horizontal="center"/>
    </xf>
    <xf numFmtId="0" fontId="9" fillId="0" borderId="0" xfId="0" applyFont="1" applyAlignment="1">
      <alignment wrapText="1"/>
    </xf>
    <xf numFmtId="0" fontId="0" fillId="0" borderId="0" xfId="0" applyAlignment="1">
      <alignment wrapText="1"/>
    </xf>
    <xf numFmtId="0" fontId="9" fillId="0" borderId="0" xfId="0" applyFont="1" applyFill="1" applyAlignment="1">
      <alignment wrapText="1"/>
    </xf>
    <xf numFmtId="0" fontId="10" fillId="0" borderId="0" xfId="0" applyFont="1" applyAlignment="1">
      <alignment wrapText="1"/>
    </xf>
    <xf numFmtId="0" fontId="10" fillId="0" borderId="0" xfId="0" applyFont="1" applyFill="1" applyAlignment="1">
      <alignment wrapText="1"/>
    </xf>
    <xf numFmtId="0" fontId="0" fillId="0" borderId="0" xfId="0" applyAlignment="1">
      <alignment horizontal="center"/>
    </xf>
    <xf numFmtId="0" fontId="9" fillId="0" borderId="3" xfId="0" applyFont="1" applyBorder="1" applyAlignment="1">
      <alignment horizontal="center"/>
    </xf>
    <xf numFmtId="0" fontId="0" fillId="0" borderId="3" xfId="0" applyBorder="1" applyAlignment="1">
      <alignment horizontal="center"/>
    </xf>
    <xf numFmtId="0" fontId="0" fillId="0" borderId="8" xfId="0" applyBorder="1" applyAlignment="1">
      <alignment horizontal="center" vertical="top" wrapText="1"/>
    </xf>
    <xf numFmtId="0" fontId="0" fillId="0" borderId="0" xfId="0" applyAlignment="1">
      <alignment horizontal="center" vertical="top" wrapText="1"/>
    </xf>
    <xf numFmtId="0" fontId="19" fillId="9" borderId="1" xfId="0" applyFont="1" applyFill="1" applyBorder="1" applyAlignment="1" applyProtection="1">
      <alignment horizontal="left"/>
      <protection locked="0"/>
    </xf>
  </cellXfs>
  <cellStyles count="44">
    <cellStyle name="Comma 2" xfId="30"/>
    <cellStyle name="Comma 3" xfId="31"/>
    <cellStyle name="Currency" xfId="16" builtinId="4"/>
    <cellStyle name="Currency 2" xfId="3"/>
    <cellStyle name="Currency 2 2" xfId="34"/>
    <cellStyle name="Currency 2 3" xfId="33"/>
    <cellStyle name="Currency 3" xfId="5"/>
    <cellStyle name="Currency 3 2" xfId="35"/>
    <cellStyle name="Currency 3 3" xfId="19"/>
    <cellStyle name="Currency 4" xfId="8"/>
    <cellStyle name="Currency 4 2" xfId="36"/>
    <cellStyle name="Currency 4 3" xfId="22"/>
    <cellStyle name="Currency 5" xfId="11"/>
    <cellStyle name="Currency 5 2" xfId="37"/>
    <cellStyle name="Currency 5 3" xfId="25"/>
    <cellStyle name="Currency 6" xfId="14"/>
    <cellStyle name="Currency 6 2" xfId="28"/>
    <cellStyle name="Currency 7" xfId="32"/>
    <cellStyle name="Normal" xfId="0" builtinId="0"/>
    <cellStyle name="Normal 2" xfId="4"/>
    <cellStyle name="Normal 2 2" xfId="38"/>
    <cellStyle name="Normal 2 3" xfId="18"/>
    <cellStyle name="Normal 3" xfId="7"/>
    <cellStyle name="Normal 3 2" xfId="39"/>
    <cellStyle name="Normal 3 3" xfId="21"/>
    <cellStyle name="Normal 4" xfId="2"/>
    <cellStyle name="Normal 5" xfId="10"/>
    <cellStyle name="Normal 5 2" xfId="24"/>
    <cellStyle name="Normal 6" xfId="13"/>
    <cellStyle name="Normal 6 2" xfId="27"/>
    <cellStyle name="Percent" xfId="1" builtinId="5"/>
    <cellStyle name="Percent 2" xfId="6"/>
    <cellStyle name="Percent 2 2" xfId="41"/>
    <cellStyle name="Percent 2 3" xfId="20"/>
    <cellStyle name="Percent 3" xfId="9"/>
    <cellStyle name="Percent 3 2" xfId="42"/>
    <cellStyle name="Percent 3 3" xfId="23"/>
    <cellStyle name="Percent 4" xfId="12"/>
    <cellStyle name="Percent 4 2" xfId="43"/>
    <cellStyle name="Percent 4 3" xfId="26"/>
    <cellStyle name="Percent 5" xfId="15"/>
    <cellStyle name="Percent 5 2" xfId="29"/>
    <cellStyle name="Percent 6" xfId="40"/>
    <cellStyle name="Percent 7" xfId="17"/>
  </cellStyles>
  <dxfs count="8">
    <dxf>
      <numFmt numFmtId="19" formatCode="m/d/yyyy"/>
    </dxf>
    <dxf>
      <numFmt numFmtId="34" formatCode="_(&quot;$&quot;* #,##0.00_);_(&quot;$&quot;* \(#,##0.00\);_(&quot;$&quot;* &quot;-&quot;??_);_(@_)"/>
    </dxf>
    <dxf>
      <alignment horizontal="center" vertical="bottom" textRotation="0" wrapText="0" indent="0" justifyLastLine="0" shrinkToFit="0" readingOrder="0"/>
    </dxf>
    <dxf>
      <alignment horizontal="center" vertical="bottom" textRotation="0" wrapText="0" indent="0" justifyLastLine="0" shrinkToFit="0" readingOrder="0"/>
    </dxf>
    <dxf>
      <font>
        <b val="0"/>
        <i val="0"/>
        <strike val="0"/>
        <condense val="0"/>
        <extend val="0"/>
        <outline val="0"/>
        <shadow val="0"/>
        <u val="none"/>
        <vertAlign val="baseline"/>
        <sz val="10"/>
        <color auto="1"/>
        <name val="Arial"/>
        <scheme val="none"/>
      </font>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hyperlink" Target="#' Accting USE Data Entry Form'!D5"/></Relationships>
</file>

<file path=xl/drawings/_rels/drawing2.xml.rels><?xml version="1.0" encoding="UTF-8" standalone="yes"?>
<Relationships xmlns="http://schemas.openxmlformats.org/package/2006/relationships"><Relationship Id="rId1" Type="http://schemas.openxmlformats.org/officeDocument/2006/relationships/hyperlink" Target="#Form!A1"/></Relationships>
</file>

<file path=xl/drawings/drawing1.xml><?xml version="1.0" encoding="utf-8"?>
<xdr:wsDr xmlns:xdr="http://schemas.openxmlformats.org/drawingml/2006/spreadsheetDrawing" xmlns:a="http://schemas.openxmlformats.org/drawingml/2006/main">
  <xdr:twoCellAnchor>
    <xdr:from>
      <xdr:col>12</xdr:col>
      <xdr:colOff>243840</xdr:colOff>
      <xdr:row>0</xdr:row>
      <xdr:rowOff>160020</xdr:rowOff>
    </xdr:from>
    <xdr:to>
      <xdr:col>14</xdr:col>
      <xdr:colOff>30480</xdr:colOff>
      <xdr:row>3</xdr:row>
      <xdr:rowOff>91440</xdr:rowOff>
    </xdr:to>
    <xdr:sp macro="" textlink="">
      <xdr:nvSpPr>
        <xdr:cNvPr id="2" name="Rounded Rectangle 1">
          <a:hlinkClick xmlns:r="http://schemas.openxmlformats.org/officeDocument/2006/relationships" r:id="rId1"/>
        </xdr:cNvPr>
        <xdr:cNvSpPr/>
      </xdr:nvSpPr>
      <xdr:spPr>
        <a:xfrm>
          <a:off x="6697980" y="160020"/>
          <a:ext cx="1036320" cy="525780"/>
        </a:xfrm>
        <a:prstGeom prst="roundRect">
          <a:avLst/>
        </a:prstGeom>
        <a:scene3d>
          <a:camera prst="orthographicFront"/>
          <a:lightRig rig="threePt" dir="t"/>
        </a:scene3d>
        <a:sp3d>
          <a:bevelT/>
        </a:sp3d>
      </xdr:spPr>
      <xdr:style>
        <a:lnRef idx="1">
          <a:schemeClr val="dk1"/>
        </a:lnRef>
        <a:fillRef idx="2">
          <a:schemeClr val="dk1"/>
        </a:fillRef>
        <a:effectRef idx="1">
          <a:schemeClr val="dk1"/>
        </a:effectRef>
        <a:fontRef idx="minor">
          <a:schemeClr val="dk1"/>
        </a:fontRef>
      </xdr:style>
      <xdr:txBody>
        <a:bodyPr vertOverflow="clip" horzOverflow="clip" rtlCol="0" anchor="ctr"/>
        <a:lstStyle/>
        <a:p>
          <a:pPr algn="l"/>
          <a:r>
            <a:rPr lang="en-US" sz="1400" b="1"/>
            <a:t>Enter Data</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17</xdr:col>
      <xdr:colOff>268941</xdr:colOff>
      <xdr:row>0</xdr:row>
      <xdr:rowOff>188258</xdr:rowOff>
    </xdr:from>
    <xdr:to>
      <xdr:col>17</xdr:col>
      <xdr:colOff>1305261</xdr:colOff>
      <xdr:row>5</xdr:row>
      <xdr:rowOff>35857</xdr:rowOff>
    </xdr:to>
    <xdr:sp macro="" textlink="">
      <xdr:nvSpPr>
        <xdr:cNvPr id="2" name="Rounded Rectangle 1">
          <a:hlinkClick xmlns:r="http://schemas.openxmlformats.org/officeDocument/2006/relationships" r:id="rId1"/>
        </xdr:cNvPr>
        <xdr:cNvSpPr/>
      </xdr:nvSpPr>
      <xdr:spPr>
        <a:xfrm>
          <a:off x="12711953" y="188258"/>
          <a:ext cx="1036320" cy="681317"/>
        </a:xfrm>
        <a:prstGeom prst="roundRect">
          <a:avLst/>
        </a:prstGeom>
        <a:scene3d>
          <a:camera prst="orthographicFront"/>
          <a:lightRig rig="threePt" dir="t"/>
        </a:scene3d>
        <a:sp3d>
          <a:bevelT/>
        </a:sp3d>
      </xdr:spPr>
      <xdr:style>
        <a:lnRef idx="1">
          <a:schemeClr val="dk1"/>
        </a:lnRef>
        <a:fillRef idx="2">
          <a:schemeClr val="dk1"/>
        </a:fillRef>
        <a:effectRef idx="1">
          <a:schemeClr val="dk1"/>
        </a:effectRef>
        <a:fontRef idx="minor">
          <a:schemeClr val="dk1"/>
        </a:fontRef>
      </xdr:style>
      <xdr:txBody>
        <a:bodyPr vertOverflow="clip" horzOverflow="clip" rtlCol="0" anchor="ctr"/>
        <a:lstStyle/>
        <a:p>
          <a:pPr algn="ctr"/>
          <a:r>
            <a:rPr lang="en-US" sz="1400" b="1"/>
            <a:t>Back</a:t>
          </a:r>
          <a:r>
            <a:rPr lang="en-US" sz="1400" b="1" baseline="0"/>
            <a:t> to Summary</a:t>
          </a:r>
          <a:endParaRPr lang="en-US" sz="1400" b="1"/>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ROCUREMENT%20ELECTRONIC%20FILES/SUBCONTRACTS/0%20FY%2015%20open%20subcontracts/15-C0753%20-%20Fitzpatrick%20-%20Cavities%202%20-%20Zanon/D.%20SUBCONTRACT/D.12%20Subcontract%20Modifications,%20Supporting%20Docs,%20C.O/Mod%20001/M1-Schedul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Details"/>
      <sheetName val="Sheet3"/>
    </sheetNames>
    <sheetDataSet>
      <sheetData sheetId="0"/>
      <sheetData sheetId="1">
        <row r="6">
          <cell r="F6">
            <v>7772037.5</v>
          </cell>
        </row>
      </sheetData>
      <sheetData sheetId="2"/>
    </sheetDataSet>
  </externalBook>
</externalLink>
</file>

<file path=xl/tables/table1.xml><?xml version="1.0" encoding="utf-8"?>
<table xmlns="http://schemas.openxmlformats.org/spreadsheetml/2006/main" id="3" name="Table3" displayName="Table3" ref="A1:D23" headerRowDxfId="4">
  <autoFilter ref="A1:D23"/>
  <tableColumns count="4">
    <tableColumn id="1" name="Invoice #" totalsRowLabel="Total" dataDxfId="3"/>
    <tableColumn id="2" name="Invoice Date" dataDxfId="2"/>
    <tableColumn id="3" name="Description"/>
    <tableColumn id="4" name="Invoice Amount" totalsRowFunction="sum" totalsRowDxfId="1" dataCellStyle="Currency"/>
  </tableColumns>
  <tableStyleInfo name="TableStyleMedium1" showFirstColumn="0" showLastColumn="0" showRowStripes="1" showColumnStripes="0"/>
</table>
</file>

<file path=xl/tables/table2.xml><?xml version="1.0" encoding="utf-8"?>
<table xmlns="http://schemas.openxmlformats.org/spreadsheetml/2006/main" id="1" name="Table1" displayName="Table1" ref="D3:D63" totalsRowShown="0">
  <autoFilter ref="D3:D63"/>
  <tableColumns count="1">
    <tableColumn id="1" name="Date" dataDxfId="0"/>
  </tableColumns>
  <tableStyleInfo name="TableStyleLight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8"/>
  <sheetViews>
    <sheetView showGridLines="0" tabSelected="1" zoomScale="80" zoomScaleNormal="80" workbookViewId="0">
      <selection activeCell="Q35" sqref="Q35"/>
    </sheetView>
  </sheetViews>
  <sheetFormatPr defaultColWidth="9.109375" defaultRowHeight="13.2" x14ac:dyDescent="0.25"/>
  <cols>
    <col min="1" max="1" width="8.6640625" style="13" customWidth="1"/>
    <col min="2" max="2" width="3.6640625" style="13" customWidth="1"/>
    <col min="3" max="3" width="9.88671875" style="13" customWidth="1"/>
    <col min="4" max="4" width="3.33203125" style="13" customWidth="1"/>
    <col min="5" max="5" width="7.88671875" style="18" customWidth="1"/>
    <col min="6" max="6" width="3.6640625" style="13" customWidth="1"/>
    <col min="7" max="7" width="9.109375" style="13" customWidth="1"/>
    <col min="8" max="8" width="11.5546875" style="13" customWidth="1"/>
    <col min="9" max="9" width="4.6640625" style="13" customWidth="1"/>
    <col min="10" max="10" width="14.5546875" style="13" customWidth="1"/>
    <col min="11" max="12" width="10.109375" style="13" bestFit="1" customWidth="1"/>
    <col min="13" max="16384" width="9.109375" style="13"/>
  </cols>
  <sheetData>
    <row r="1" spans="1:12" ht="15.6" x14ac:dyDescent="0.3">
      <c r="A1" s="142" t="s">
        <v>4</v>
      </c>
      <c r="B1" s="142"/>
      <c r="C1" s="142"/>
      <c r="D1" s="142"/>
      <c r="E1" s="142"/>
      <c r="F1" s="142"/>
      <c r="G1" s="142"/>
      <c r="H1" s="142"/>
      <c r="I1" s="142"/>
      <c r="J1" s="142"/>
      <c r="K1" s="142"/>
      <c r="L1" s="142"/>
    </row>
    <row r="2" spans="1:12" ht="15.6" x14ac:dyDescent="0.3">
      <c r="A2" s="142" t="s">
        <v>34</v>
      </c>
      <c r="B2" s="142"/>
      <c r="C2" s="142"/>
      <c r="D2" s="142"/>
      <c r="E2" s="142"/>
      <c r="F2" s="142"/>
      <c r="G2" s="142"/>
      <c r="H2" s="142"/>
      <c r="I2" s="142"/>
      <c r="J2" s="142"/>
      <c r="K2" s="142"/>
      <c r="L2" s="142"/>
    </row>
    <row r="3" spans="1:12" ht="15.6" x14ac:dyDescent="0.3">
      <c r="A3" s="142" t="s">
        <v>18</v>
      </c>
      <c r="B3" s="142"/>
      <c r="C3" s="142"/>
      <c r="D3" s="142"/>
      <c r="E3" s="142"/>
      <c r="F3" s="142"/>
      <c r="G3" s="142"/>
      <c r="H3" s="142"/>
      <c r="I3" s="142"/>
      <c r="J3" s="142"/>
      <c r="K3" s="142"/>
      <c r="L3" s="142"/>
    </row>
    <row r="4" spans="1:12" ht="16.8" customHeight="1" x14ac:dyDescent="0.3">
      <c r="A4" s="142"/>
      <c r="B4" s="142"/>
      <c r="C4" s="142"/>
      <c r="D4" s="142"/>
      <c r="E4" s="142"/>
      <c r="F4" s="142"/>
      <c r="G4" s="142"/>
      <c r="H4" s="142"/>
      <c r="I4" s="142"/>
      <c r="J4" s="142"/>
    </row>
    <row r="5" spans="1:12" ht="23.25" customHeight="1" x14ac:dyDescent="0.25">
      <c r="A5" s="12" t="s">
        <v>0</v>
      </c>
      <c r="B5" s="14"/>
      <c r="C5" s="24" t="str">
        <f>' Accting USE Data Entry Form'!$D$5</f>
        <v>Air Liquide Advanced Technologies US (ALATUS)</v>
      </c>
      <c r="D5" s="24"/>
      <c r="E5" s="97"/>
      <c r="F5" s="24"/>
      <c r="G5" s="24"/>
      <c r="H5" s="33"/>
      <c r="I5" s="14"/>
      <c r="J5" s="15"/>
      <c r="K5" s="16" t="s">
        <v>28</v>
      </c>
      <c r="L5" s="98" t="s">
        <v>47</v>
      </c>
    </row>
    <row r="6" spans="1:12" ht="24.75" customHeight="1" x14ac:dyDescent="0.25">
      <c r="G6" s="14"/>
      <c r="H6" s="14"/>
    </row>
    <row r="7" spans="1:12" x14ac:dyDescent="0.25">
      <c r="A7" s="13" t="s">
        <v>2</v>
      </c>
      <c r="B7" s="14"/>
      <c r="C7" s="24" t="str">
        <f>' Accting USE Data Entry Form'!$D$7</f>
        <v>JSA-16-C0737</v>
      </c>
      <c r="D7" s="24"/>
      <c r="E7" s="97"/>
      <c r="F7" s="24"/>
      <c r="G7" s="99" t="s">
        <v>41</v>
      </c>
      <c r="H7" s="33" t="str">
        <f>' Accting USE Data Entry Form'!$D$9</f>
        <v>Ted Peshehonoff</v>
      </c>
      <c r="I7" s="33"/>
      <c r="J7" s="17" t="s">
        <v>45</v>
      </c>
      <c r="K7" s="81">
        <f>' Accting USE Data Entry Form'!O5</f>
        <v>42947</v>
      </c>
      <c r="L7" s="24"/>
    </row>
    <row r="8" spans="1:12" x14ac:dyDescent="0.25">
      <c r="K8" s="18" t="s">
        <v>21</v>
      </c>
    </row>
    <row r="9" spans="1:12" s="20" customFormat="1" ht="34.5" customHeight="1" x14ac:dyDescent="0.25">
      <c r="A9" s="19" t="s">
        <v>1</v>
      </c>
      <c r="C9" s="31" t="s">
        <v>5</v>
      </c>
      <c r="D9" s="34"/>
      <c r="E9" s="35" t="s">
        <v>42</v>
      </c>
      <c r="G9" s="28" t="s">
        <v>33</v>
      </c>
      <c r="H9" s="21"/>
      <c r="I9" s="22"/>
      <c r="J9" s="22"/>
      <c r="K9" s="22"/>
      <c r="L9" s="22"/>
    </row>
    <row r="10" spans="1:12" x14ac:dyDescent="0.25">
      <c r="A10" s="100">
        <v>1</v>
      </c>
      <c r="C10" s="76">
        <f>IF(' Accting USE Data Entry Form'!D11&gt;0,' Accting USE Data Entry Form'!D11,0)</f>
        <v>1</v>
      </c>
      <c r="D10" s="37"/>
      <c r="E10" s="36" t="str">
        <f>IF($L$5="yes","X"," ")</f>
        <v xml:space="preserve"> </v>
      </c>
      <c r="G10" s="139" t="str">
        <f>IF(' Accting USE Data Entry Form'!B11&gt;0,' Accting USE Data Entry Form'!B11,"")</f>
        <v>Completion of Kickoff Meeting – CP1</v>
      </c>
      <c r="H10" s="140"/>
      <c r="I10" s="140"/>
      <c r="J10" s="140"/>
      <c r="K10" s="140"/>
      <c r="L10" s="140"/>
    </row>
    <row r="11" spans="1:12" ht="13.2" customHeight="1" x14ac:dyDescent="0.25">
      <c r="A11" s="100">
        <v>2</v>
      </c>
      <c r="C11" s="131">
        <f>IF(' Accting USE Data Entry Form'!D12&gt;0,' Accting USE Data Entry Form'!D12,0)</f>
        <v>1</v>
      </c>
      <c r="D11" s="128"/>
      <c r="E11" s="129" t="str">
        <f t="shared" ref="E11:E12" si="0">IF($L$5="yes","X"," ")</f>
        <v xml:space="preserve"> </v>
      </c>
      <c r="F11" s="130"/>
      <c r="G11" s="139" t="str">
        <f>IF(' Accting USE Data Entry Form'!B12&gt;0,' Accting USE Data Entry Form'!B12,"")</f>
        <v>Complete CP1 Final Design Review (FDR #1)</v>
      </c>
      <c r="H11" s="139"/>
      <c r="I11" s="139"/>
      <c r="J11" s="139"/>
      <c r="K11" s="139"/>
      <c r="L11" s="139"/>
    </row>
    <row r="12" spans="1:12" ht="13.2" customHeight="1" x14ac:dyDescent="0.25">
      <c r="A12" s="100">
        <v>3</v>
      </c>
      <c r="C12" s="131">
        <f>IF(' Accting USE Data Entry Form'!D13&gt;0,' Accting USE Data Entry Form'!D13,0)</f>
        <v>1</v>
      </c>
      <c r="D12" s="128"/>
      <c r="E12" s="129" t="str">
        <f t="shared" si="0"/>
        <v xml:space="preserve"> </v>
      </c>
      <c r="F12" s="130"/>
      <c r="G12" s="139" t="str">
        <f>IF(' Accting USE Data Entry Form'!B13&gt;0,' Accting USE Data Entry Form'!B13,"")</f>
        <v>Complete CP2 FDR #1</v>
      </c>
      <c r="H12" s="139"/>
      <c r="I12" s="139"/>
      <c r="J12" s="139"/>
      <c r="K12" s="139"/>
      <c r="L12" s="139"/>
    </row>
    <row r="13" spans="1:12" ht="13.2" customHeight="1" x14ac:dyDescent="0.25">
      <c r="A13" s="137">
        <v>4</v>
      </c>
      <c r="B13" s="12"/>
      <c r="C13" s="131">
        <f>IF(' Accting USE Data Entry Form'!D14&gt;0,' Accting USE Data Entry Form'!D14,0)</f>
        <v>1</v>
      </c>
      <c r="D13" s="138"/>
      <c r="E13" s="36"/>
      <c r="F13" s="12"/>
      <c r="G13" s="139" t="str">
        <f>IF(' Accting USE Data Entry Form'!B14&gt;0,' Accting USE Data Entry Form'!B14,"")</f>
        <v>Complete CP1 FDR #2</v>
      </c>
      <c r="H13" s="139"/>
      <c r="I13" s="139"/>
      <c r="J13" s="139"/>
      <c r="K13" s="139"/>
      <c r="L13" s="139"/>
    </row>
    <row r="14" spans="1:12" ht="13.2" customHeight="1" x14ac:dyDescent="0.25">
      <c r="A14" s="137">
        <v>5</v>
      </c>
      <c r="B14" s="12"/>
      <c r="C14" s="131">
        <f>IF(' Accting USE Data Entry Form'!D15&gt;0,' Accting USE Data Entry Form'!D15,0)</f>
        <v>1</v>
      </c>
      <c r="D14" s="138"/>
      <c r="E14" s="36"/>
      <c r="F14" s="12"/>
      <c r="G14" s="139" t="str">
        <f>IF(' Accting USE Data Entry Form'!B15&gt;0,' Accting USE Data Entry Form'!B15,"")</f>
        <v>Complete CP2 FDR #2</v>
      </c>
      <c r="H14" s="139"/>
      <c r="I14" s="139"/>
      <c r="J14" s="139"/>
      <c r="K14" s="139"/>
      <c r="L14" s="139"/>
    </row>
    <row r="15" spans="1:12" ht="13.2" customHeight="1" x14ac:dyDescent="0.25">
      <c r="A15" s="100">
        <v>6</v>
      </c>
      <c r="C15" s="76">
        <f>IF(' Accting USE Data Entry Form'!D16&gt;0,' Accting USE Data Entry Form'!D16,0)</f>
        <v>1</v>
      </c>
      <c r="D15" s="37"/>
      <c r="E15" s="36"/>
      <c r="G15" s="139" t="str">
        <f>IF(' Accting USE Data Entry Form'!B16&gt;0,' Accting USE Data Entry Form'!B16,"")</f>
        <v>Order  of main material to start CC manufacturing at factory – CP1</v>
      </c>
      <c r="H15" s="140"/>
      <c r="I15" s="140"/>
      <c r="J15" s="140"/>
      <c r="K15" s="140"/>
      <c r="L15" s="140"/>
    </row>
    <row r="16" spans="1:12" ht="13.2" customHeight="1" x14ac:dyDescent="0.25">
      <c r="A16" s="100">
        <v>7</v>
      </c>
      <c r="C16" s="76">
        <f>IF(' Accting USE Data Entry Form'!D17&gt;0,' Accting USE Data Entry Form'!D17,0)</f>
        <v>1</v>
      </c>
      <c r="D16" s="37"/>
      <c r="E16" s="36"/>
      <c r="G16" s="139" t="str">
        <f>IF(' Accting USE Data Entry Form'!B17&gt;0,' Accting USE Data Entry Form'!B17,"")</f>
        <v>Order  of main material to start CC manufacturing at factory – CP2</v>
      </c>
      <c r="H16" s="140"/>
      <c r="I16" s="140"/>
      <c r="J16" s="140"/>
      <c r="K16" s="140"/>
      <c r="L16" s="140"/>
    </row>
    <row r="17" spans="1:12" ht="13.2" customHeight="1" x14ac:dyDescent="0.25">
      <c r="A17" s="132">
        <v>8</v>
      </c>
      <c r="B17" s="130"/>
      <c r="C17" s="127">
        <f>IF(' Accting USE Data Entry Form'!D18&gt;0,' Accting USE Data Entry Form'!D18,0)</f>
        <v>1</v>
      </c>
      <c r="D17" s="128"/>
      <c r="E17" s="129"/>
      <c r="F17" s="130"/>
      <c r="G17" s="141" t="str">
        <f>IF(' Accting USE Data Entry Form'!B18&gt;0,' Accting USE Data Entry Form'!B18,"")</f>
        <v>Factory Inspection of CP1 CC Casing Assemblies</v>
      </c>
      <c r="H17" s="141"/>
      <c r="I17" s="141"/>
      <c r="J17" s="141"/>
      <c r="K17" s="141"/>
      <c r="L17" s="141"/>
    </row>
    <row r="18" spans="1:12" ht="13.2" customHeight="1" x14ac:dyDescent="0.25">
      <c r="A18" s="100">
        <v>9</v>
      </c>
      <c r="C18" s="76">
        <f>IF(' Accting USE Data Entry Form'!D19&gt;0,' Accting USE Data Entry Form'!D19,0)</f>
        <v>0</v>
      </c>
      <c r="D18" s="37"/>
      <c r="E18" s="36"/>
      <c r="G18" s="139" t="str">
        <f>IF(' Accting USE Data Entry Form'!B19&gt;0,' Accting USE Data Entry Form'!B19,"")</f>
        <v>CP1 Casing Assembly delivered to 2K Cold Box Vendor</v>
      </c>
      <c r="H18" s="140"/>
      <c r="I18" s="140"/>
      <c r="J18" s="140"/>
      <c r="K18" s="140"/>
      <c r="L18" s="140"/>
    </row>
    <row r="19" spans="1:12" ht="13.2" customHeight="1" x14ac:dyDescent="0.25">
      <c r="A19" s="100">
        <v>10</v>
      </c>
      <c r="C19" s="76">
        <f>IF(' Accting USE Data Entry Form'!D20&gt;0,' Accting USE Data Entry Form'!D20,0)</f>
        <v>0</v>
      </c>
      <c r="D19" s="37"/>
      <c r="E19" s="36"/>
      <c r="G19" s="139" t="str">
        <f>IF(' Accting USE Data Entry Form'!B20&gt;0,' Accting USE Data Entry Form'!B20,"")</f>
        <v>FAT CP1 Cartridges and Electrical Cabinet Factory Inspections</v>
      </c>
      <c r="H19" s="140"/>
      <c r="I19" s="140"/>
      <c r="J19" s="140"/>
      <c r="K19" s="140"/>
      <c r="L19" s="140"/>
    </row>
    <row r="20" spans="1:12" ht="13.2" customHeight="1" x14ac:dyDescent="0.25">
      <c r="A20" s="100">
        <v>11</v>
      </c>
      <c r="C20" s="76">
        <f>IF(' Accting USE Data Entry Form'!D21&gt;0,' Accting USE Data Entry Form'!D21,0)</f>
        <v>0</v>
      </c>
      <c r="D20" s="37"/>
      <c r="E20" s="36"/>
      <c r="G20" s="139" t="str">
        <f>IF(' Accting USE Data Entry Form'!B21&gt;0,' Accting USE Data Entry Form'!B21,"")</f>
        <v>CP1 Cartridges and Electrical Cabinet Assemblies delivered to SLAC</v>
      </c>
      <c r="H20" s="140"/>
      <c r="I20" s="140"/>
      <c r="J20" s="140"/>
      <c r="K20" s="140"/>
      <c r="L20" s="140"/>
    </row>
    <row r="21" spans="1:12" ht="13.2" customHeight="1" x14ac:dyDescent="0.25">
      <c r="A21" s="100">
        <v>12</v>
      </c>
      <c r="C21" s="76">
        <f>IF(' Accting USE Data Entry Form'!D22&gt;0,' Accting USE Data Entry Form'!D22,0)</f>
        <v>0</v>
      </c>
      <c r="D21" s="37"/>
      <c r="E21" s="36"/>
      <c r="G21" s="139" t="str">
        <f>IF(' Accting USE Data Entry Form'!B22&gt;0,' Accting USE Data Entry Form'!B22,"")</f>
        <v>Factory Inspection of CP2 CC Casing Assemblies</v>
      </c>
      <c r="H21" s="140"/>
      <c r="I21" s="140"/>
      <c r="J21" s="140"/>
      <c r="K21" s="140"/>
      <c r="L21" s="140"/>
    </row>
    <row r="22" spans="1:12" ht="13.2" customHeight="1" x14ac:dyDescent="0.25">
      <c r="A22" s="100">
        <v>13</v>
      </c>
      <c r="C22" s="76">
        <f>IF(' Accting USE Data Entry Form'!D23&gt;0,' Accting USE Data Entry Form'!D23,0)</f>
        <v>0</v>
      </c>
      <c r="D22" s="37"/>
      <c r="E22" s="36"/>
      <c r="G22" s="139" t="str">
        <f>IF(' Accting USE Data Entry Form'!B23&gt;0,' Accting USE Data Entry Form'!B23,"")</f>
        <v>CP2 Casing Assembly delivered to 2K Cold Box Vendor</v>
      </c>
      <c r="H22" s="140"/>
      <c r="I22" s="140"/>
      <c r="J22" s="140"/>
      <c r="K22" s="140"/>
      <c r="L22" s="140"/>
    </row>
    <row r="23" spans="1:12" ht="13.2" customHeight="1" x14ac:dyDescent="0.25">
      <c r="A23" s="100">
        <v>14</v>
      </c>
      <c r="C23" s="76">
        <f>IF(' Accting USE Data Entry Form'!D24&gt;0,' Accting USE Data Entry Form'!D24,0)</f>
        <v>0</v>
      </c>
      <c r="D23" s="37"/>
      <c r="E23" s="36"/>
      <c r="G23" s="139" t="str">
        <f>IF(' Accting USE Data Entry Form'!B24&gt;0,' Accting USE Data Entry Form'!B24,"")</f>
        <v>Shipment of CP1 Spares to SLAC</v>
      </c>
      <c r="H23" s="140"/>
      <c r="I23" s="140"/>
      <c r="J23" s="140"/>
      <c r="K23" s="140"/>
      <c r="L23" s="140"/>
    </row>
    <row r="24" spans="1:12" ht="13.2" customHeight="1" x14ac:dyDescent="0.25">
      <c r="A24" s="100">
        <v>15</v>
      </c>
      <c r="C24" s="76">
        <f>IF(' Accting USE Data Entry Form'!D25&gt;0,' Accting USE Data Entry Form'!D25,0)</f>
        <v>0</v>
      </c>
      <c r="D24" s="37"/>
      <c r="E24" s="36"/>
      <c r="G24" s="139" t="str">
        <f>IF(' Accting USE Data Entry Form'!B25&gt;0,' Accting USE Data Entry Form'!B25,"")</f>
        <v>Shipment of CP2 Spares to SLAC</v>
      </c>
      <c r="H24" s="140"/>
      <c r="I24" s="140"/>
      <c r="J24" s="140"/>
      <c r="K24" s="140"/>
      <c r="L24" s="140"/>
    </row>
    <row r="25" spans="1:12" ht="13.2" customHeight="1" x14ac:dyDescent="0.25">
      <c r="A25" s="100">
        <v>16</v>
      </c>
      <c r="C25" s="76">
        <f>IF(' Accting USE Data Entry Form'!D26&gt;0,' Accting USE Data Entry Form'!D26,0)</f>
        <v>0</v>
      </c>
      <c r="D25" s="37"/>
      <c r="E25" s="36"/>
      <c r="G25" s="139" t="str">
        <f>IF(' Accting USE Data Entry Form'!B26&gt;0,' Accting USE Data Entry Form'!B26,"")</f>
        <v>FAT CP2 Cartridges and Electrical Cabinet Factory Inspections</v>
      </c>
      <c r="H25" s="140"/>
      <c r="I25" s="140"/>
      <c r="J25" s="140"/>
      <c r="K25" s="140"/>
      <c r="L25" s="140"/>
    </row>
    <row r="26" spans="1:12" ht="13.2" customHeight="1" x14ac:dyDescent="0.25">
      <c r="A26" s="100">
        <v>17</v>
      </c>
      <c r="C26" s="76">
        <f>IF(' Accting USE Data Entry Form'!D27&gt;0,' Accting USE Data Entry Form'!D27,0)</f>
        <v>0</v>
      </c>
      <c r="D26" s="37"/>
      <c r="E26" s="36"/>
      <c r="G26" s="139" t="str">
        <f>IF(' Accting USE Data Entry Form'!B27&gt;0,' Accting USE Data Entry Form'!B27,"")</f>
        <v>CP2 Cartridges and Electrical Cabinet Assemblies delivered to SLAC</v>
      </c>
      <c r="H26" s="140"/>
      <c r="I26" s="140"/>
      <c r="J26" s="140"/>
      <c r="K26" s="140"/>
      <c r="L26" s="140"/>
    </row>
    <row r="27" spans="1:12" ht="13.2" customHeight="1" x14ac:dyDescent="0.25">
      <c r="A27" s="100">
        <v>18</v>
      </c>
      <c r="C27" s="76">
        <f>IF(' Accting USE Data Entry Form'!D28&gt;0,' Accting USE Data Entry Form'!D28,0)</f>
        <v>0</v>
      </c>
      <c r="D27" s="37"/>
      <c r="E27" s="36"/>
      <c r="G27" s="139" t="str">
        <f>IF(' Accting USE Data Entry Form'!B28&gt;0,' Accting USE Data Entry Form'!B28,"")</f>
        <v>Shipment of CP1 "Downgrade" Compressor to SLAC</v>
      </c>
      <c r="H27" s="140"/>
      <c r="I27" s="140"/>
      <c r="J27" s="140"/>
      <c r="K27" s="140"/>
      <c r="L27" s="140"/>
    </row>
    <row r="28" spans="1:12" ht="13.2" customHeight="1" x14ac:dyDescent="0.25">
      <c r="A28" s="100">
        <v>19</v>
      </c>
      <c r="C28" s="76">
        <f>IF(' Accting USE Data Entry Form'!D29&gt;0,' Accting USE Data Entry Form'!D29,0)</f>
        <v>0</v>
      </c>
      <c r="D28" s="37"/>
      <c r="E28" s="36"/>
      <c r="G28" s="139" t="str">
        <f>IF(' Accting USE Data Entry Form'!B29&gt;0,' Accting USE Data Entry Form'!B29,"")</f>
        <v>Shipment of CP2 "Upgrade" Compressor to SLAC</v>
      </c>
      <c r="H28" s="140"/>
      <c r="I28" s="140"/>
      <c r="J28" s="140"/>
      <c r="K28" s="140"/>
      <c r="L28" s="140"/>
    </row>
    <row r="29" spans="1:12" ht="13.2" customHeight="1" x14ac:dyDescent="0.25">
      <c r="A29" s="100">
        <v>20</v>
      </c>
      <c r="C29" s="76">
        <f>IF(' Accting USE Data Entry Form'!D30&gt;0,' Accting USE Data Entry Form'!D30,0)</f>
        <v>0</v>
      </c>
      <c r="D29" s="37"/>
      <c r="E29" s="36"/>
      <c r="G29" s="139" t="str">
        <f>IF(' Accting USE Data Entry Form'!B30&gt;0,' Accting USE Data Entry Form'!B30,"")</f>
        <v>On-site Support for CP1 Commissioning at SLAC</v>
      </c>
      <c r="H29" s="140"/>
      <c r="I29" s="140"/>
      <c r="J29" s="140"/>
      <c r="K29" s="140"/>
      <c r="L29" s="140"/>
    </row>
    <row r="30" spans="1:12" ht="13.2" customHeight="1" x14ac:dyDescent="0.25">
      <c r="A30" s="100">
        <v>21</v>
      </c>
      <c r="C30" s="76">
        <f>IF(' Accting USE Data Entry Form'!D31&gt;0,' Accting USE Data Entry Form'!D31,0)</f>
        <v>0</v>
      </c>
      <c r="D30" s="37"/>
      <c r="E30" s="36"/>
      <c r="G30" s="139" t="str">
        <f>IF(' Accting USE Data Entry Form'!B31&gt;0,' Accting USE Data Entry Form'!B31,"")</f>
        <v>Delivery and acceptance of operating and maintenance manuals</v>
      </c>
      <c r="H30" s="140"/>
      <c r="I30" s="140"/>
      <c r="J30" s="140"/>
      <c r="K30" s="140"/>
      <c r="L30" s="140"/>
    </row>
    <row r="31" spans="1:12" ht="13.2" customHeight="1" x14ac:dyDescent="0.25">
      <c r="A31" s="100">
        <v>22</v>
      </c>
      <c r="C31" s="76">
        <f>IF(' Accting USE Data Entry Form'!D32&gt;0,' Accting USE Data Entry Form'!D32,0)</f>
        <v>0</v>
      </c>
      <c r="D31" s="37"/>
      <c r="E31" s="36"/>
      <c r="G31" s="139" t="str">
        <f>IF(' Accting USE Data Entry Form'!B32&gt;0,' Accting USE Data Entry Form'!B32,"")</f>
        <v>On-site Support for CP2 Commissioning at SLAC</v>
      </c>
      <c r="H31" s="140"/>
      <c r="I31" s="140"/>
      <c r="J31" s="140"/>
      <c r="K31" s="140"/>
      <c r="L31" s="140"/>
    </row>
    <row r="32" spans="1:12" ht="13.2" customHeight="1" x14ac:dyDescent="0.25">
      <c r="A32" s="137">
        <v>23</v>
      </c>
      <c r="B32" s="12"/>
      <c r="C32" s="131">
        <f>IF(' Accting USE Data Entry Form'!D33&gt;0,' Accting USE Data Entry Form'!D33,0)</f>
        <v>1</v>
      </c>
      <c r="D32" s="138"/>
      <c r="E32" s="36"/>
      <c r="F32" s="12"/>
      <c r="G32" s="139" t="str">
        <f>IF(' Accting USE Data Entry Form'!B33&gt;0,' Accting USE Data Entry Form'!B33,"")</f>
        <v>Mod 001 Engineering effort to support ARA001</v>
      </c>
      <c r="H32" s="139"/>
      <c r="I32" s="139"/>
      <c r="J32" s="139"/>
      <c r="K32" s="139"/>
      <c r="L32" s="139"/>
    </row>
    <row r="33" spans="1:12" ht="13.2" customHeight="1" x14ac:dyDescent="0.25">
      <c r="A33" s="137">
        <v>24</v>
      </c>
      <c r="B33" s="12"/>
      <c r="C33" s="131">
        <f>IF(' Accting USE Data Entry Form'!D34&gt;0,' Accting USE Data Entry Form'!D34,0)</f>
        <v>1</v>
      </c>
      <c r="D33" s="138"/>
      <c r="E33" s="36"/>
      <c r="F33" s="12"/>
      <c r="G33" s="139" t="str">
        <f>IF(' Accting USE Data Entry Form'!B34&gt;0,' Accting USE Data Entry Form'!B34,"")</f>
        <v>Mod 002 ARA003  and ARA004 additional scope engineering</v>
      </c>
      <c r="H33" s="139"/>
      <c r="I33" s="139"/>
      <c r="J33" s="139"/>
      <c r="K33" s="139"/>
      <c r="L33" s="139"/>
    </row>
    <row r="34" spans="1:12" ht="13.2" customHeight="1" x14ac:dyDescent="0.25">
      <c r="A34" s="137">
        <v>25</v>
      </c>
      <c r="B34" s="12"/>
      <c r="C34" s="131">
        <f>IF(' Accting USE Data Entry Form'!D35&gt;0,' Accting USE Data Entry Form'!D35,0)</f>
        <v>1</v>
      </c>
      <c r="D34" s="138"/>
      <c r="E34" s="36"/>
      <c r="F34" s="12"/>
      <c r="G34" s="139" t="str">
        <f>IF(' Accting USE Data Entry Form'!B35&gt;0,' Accting USE Data Entry Form'!B35,"")</f>
        <v>Mod 003 ARA 005 additional scope engineering</v>
      </c>
      <c r="H34" s="139"/>
      <c r="I34" s="139"/>
      <c r="J34" s="139"/>
      <c r="K34" s="139"/>
      <c r="L34" s="139"/>
    </row>
    <row r="35" spans="1:12" ht="13.2" customHeight="1" x14ac:dyDescent="0.25">
      <c r="A35" s="100"/>
      <c r="C35" s="76"/>
      <c r="D35" s="37"/>
      <c r="E35" s="36"/>
      <c r="G35" s="139"/>
      <c r="H35" s="140"/>
      <c r="I35" s="140"/>
      <c r="J35" s="140"/>
      <c r="K35" s="140"/>
      <c r="L35" s="140"/>
    </row>
    <row r="36" spans="1:12" ht="20.25" customHeight="1" x14ac:dyDescent="0.25">
      <c r="A36" s="101" t="s">
        <v>30</v>
      </c>
      <c r="B36" s="10"/>
      <c r="C36" s="7"/>
      <c r="D36" s="7"/>
      <c r="E36" s="8"/>
      <c r="F36" s="7"/>
      <c r="G36" s="7"/>
      <c r="H36" s="124" t="s">
        <v>81</v>
      </c>
      <c r="I36" s="6"/>
      <c r="J36" s="23"/>
      <c r="K36" s="6"/>
      <c r="L36" s="125">
        <v>42943</v>
      </c>
    </row>
    <row r="37" spans="1:12" ht="23.25" customHeight="1" x14ac:dyDescent="0.25">
      <c r="A37" s="10"/>
      <c r="B37" s="10"/>
      <c r="C37" s="10"/>
      <c r="D37" s="10"/>
      <c r="E37" s="102"/>
      <c r="F37" s="143" t="s">
        <v>31</v>
      </c>
      <c r="G37" s="144"/>
      <c r="H37" s="144"/>
      <c r="I37" s="144"/>
      <c r="J37" s="144"/>
      <c r="K37" s="103"/>
      <c r="L37" s="103" t="s">
        <v>3</v>
      </c>
    </row>
    <row r="38" spans="1:12" x14ac:dyDescent="0.25">
      <c r="A38" s="101" t="s">
        <v>29</v>
      </c>
      <c r="B38" s="10"/>
      <c r="C38" s="10"/>
      <c r="D38" s="10"/>
      <c r="E38" s="102"/>
      <c r="F38" s="7"/>
      <c r="G38" s="7"/>
      <c r="H38" s="124" t="s">
        <v>85</v>
      </c>
      <c r="I38" s="6"/>
      <c r="J38" s="23"/>
      <c r="K38" s="6"/>
      <c r="L38" s="126">
        <v>42947</v>
      </c>
    </row>
    <row r="39" spans="1:12" ht="23.25" customHeight="1" x14ac:dyDescent="0.25">
      <c r="A39" s="10"/>
      <c r="B39" s="10"/>
      <c r="C39" s="10"/>
      <c r="D39" s="10"/>
      <c r="E39" s="102"/>
      <c r="F39" s="7"/>
      <c r="G39" s="7"/>
      <c r="H39" s="7"/>
      <c r="I39" s="7"/>
      <c r="J39" s="9" t="s">
        <v>32</v>
      </c>
      <c r="K39" s="103"/>
      <c r="L39" s="103" t="s">
        <v>3</v>
      </c>
    </row>
    <row r="40" spans="1:12" ht="15.75" customHeight="1" x14ac:dyDescent="0.25">
      <c r="A40" s="101"/>
      <c r="B40" s="10"/>
      <c r="C40" s="10"/>
      <c r="D40" s="10"/>
      <c r="E40" s="102"/>
      <c r="F40" s="7"/>
      <c r="G40" s="7"/>
      <c r="H40" s="7"/>
      <c r="I40" s="7"/>
      <c r="J40" s="9"/>
      <c r="K40" s="103"/>
      <c r="L40" s="103"/>
    </row>
    <row r="41" spans="1:12" ht="23.25" customHeight="1" x14ac:dyDescent="0.25">
      <c r="A41" s="10"/>
      <c r="B41" s="10"/>
      <c r="C41" s="10"/>
      <c r="D41" s="10"/>
      <c r="E41" s="102"/>
      <c r="F41" s="7"/>
      <c r="G41" s="7"/>
      <c r="H41" s="7"/>
      <c r="I41" s="7"/>
      <c r="J41" s="9"/>
      <c r="K41" s="103"/>
      <c r="L41" s="10"/>
    </row>
    <row r="42" spans="1:12" ht="15.75" customHeight="1" x14ac:dyDescent="0.25">
      <c r="A42" s="104" t="s">
        <v>25</v>
      </c>
      <c r="B42" s="104"/>
      <c r="C42" s="104"/>
      <c r="D42" s="104"/>
      <c r="E42" s="105"/>
      <c r="F42" s="106"/>
      <c r="G42" s="106"/>
      <c r="H42" s="106"/>
      <c r="I42" s="106"/>
      <c r="J42" s="107"/>
      <c r="K42" s="108"/>
      <c r="L42" s="104"/>
    </row>
    <row r="43" spans="1:12" ht="27.75" customHeight="1" x14ac:dyDescent="0.25">
      <c r="A43" s="109"/>
      <c r="B43" s="109"/>
      <c r="C43" s="109"/>
      <c r="D43" s="109"/>
      <c r="E43" s="110"/>
      <c r="F43" s="111"/>
      <c r="G43" s="111"/>
      <c r="H43" s="111"/>
      <c r="I43" s="111"/>
      <c r="J43" s="112"/>
      <c r="K43" s="113"/>
      <c r="L43" s="109"/>
    </row>
    <row r="44" spans="1:12" x14ac:dyDescent="0.25">
      <c r="A44" s="114" t="s">
        <v>23</v>
      </c>
      <c r="B44" s="109"/>
      <c r="C44" s="109"/>
      <c r="D44" s="109"/>
      <c r="E44" s="110"/>
      <c r="F44" s="111"/>
      <c r="G44" s="111"/>
      <c r="H44" s="111"/>
      <c r="I44" s="26"/>
      <c r="J44" s="27"/>
      <c r="K44" s="26"/>
      <c r="L44" s="26"/>
    </row>
    <row r="45" spans="1:12" ht="23.25" customHeight="1" x14ac:dyDescent="0.25">
      <c r="A45" s="109"/>
      <c r="B45" s="109"/>
      <c r="C45" s="109"/>
      <c r="D45" s="109"/>
      <c r="E45" s="110"/>
      <c r="F45" s="111"/>
      <c r="G45" s="111"/>
      <c r="H45" s="111"/>
      <c r="I45" s="111"/>
      <c r="J45" s="112"/>
      <c r="K45" s="113" t="s">
        <v>3</v>
      </c>
      <c r="L45" s="109"/>
    </row>
    <row r="46" spans="1:12" x14ac:dyDescent="0.25">
      <c r="A46" s="114" t="s">
        <v>22</v>
      </c>
      <c r="B46" s="109"/>
      <c r="C46" s="109"/>
      <c r="D46" s="109"/>
      <c r="E46" s="110"/>
      <c r="F46" s="111"/>
      <c r="G46" s="26"/>
      <c r="H46" s="26"/>
      <c r="I46" s="26"/>
      <c r="J46" s="27"/>
      <c r="K46" s="26"/>
      <c r="L46" s="26"/>
    </row>
    <row r="47" spans="1:12" ht="16.5" customHeight="1" x14ac:dyDescent="0.25">
      <c r="A47" s="109"/>
      <c r="B47" s="109"/>
      <c r="C47" s="109"/>
      <c r="D47" s="109"/>
      <c r="E47" s="110"/>
      <c r="F47" s="109"/>
      <c r="G47" s="109"/>
      <c r="H47" s="109"/>
      <c r="I47" s="109"/>
      <c r="J47" s="113"/>
      <c r="K47" s="113" t="s">
        <v>3</v>
      </c>
      <c r="L47" s="109"/>
    </row>
    <row r="48" spans="1:12" x14ac:dyDescent="0.25">
      <c r="A48" s="109"/>
      <c r="B48" s="109"/>
      <c r="C48" s="109"/>
      <c r="D48" s="109"/>
      <c r="E48" s="110"/>
      <c r="F48" s="109"/>
      <c r="G48" s="109"/>
      <c r="H48" s="109"/>
      <c r="I48" s="109"/>
      <c r="J48" s="109"/>
      <c r="K48" s="109"/>
      <c r="L48" s="109"/>
    </row>
  </sheetData>
  <sheetProtection selectLockedCells="1"/>
  <mergeCells count="31">
    <mergeCell ref="A4:J4"/>
    <mergeCell ref="A1:L1"/>
    <mergeCell ref="A2:L2"/>
    <mergeCell ref="A3:L3"/>
    <mergeCell ref="F37:J37"/>
    <mergeCell ref="G10:L10"/>
    <mergeCell ref="G11:L11"/>
    <mergeCell ref="G12:L12"/>
    <mergeCell ref="G13:L13"/>
    <mergeCell ref="G14:L14"/>
    <mergeCell ref="G15:L15"/>
    <mergeCell ref="G16:L16"/>
    <mergeCell ref="G17:L17"/>
    <mergeCell ref="G18:L18"/>
    <mergeCell ref="G19:L19"/>
    <mergeCell ref="G20:L20"/>
    <mergeCell ref="G21:L21"/>
    <mergeCell ref="G22:L22"/>
    <mergeCell ref="G23:L23"/>
    <mergeCell ref="G24:L24"/>
    <mergeCell ref="G25:L25"/>
    <mergeCell ref="G31:L31"/>
    <mergeCell ref="G35:L35"/>
    <mergeCell ref="G26:L26"/>
    <mergeCell ref="G27:L27"/>
    <mergeCell ref="G28:L28"/>
    <mergeCell ref="G29:L29"/>
    <mergeCell ref="G30:L30"/>
    <mergeCell ref="G32:L32"/>
    <mergeCell ref="G33:L33"/>
    <mergeCell ref="G34:L34"/>
  </mergeCells>
  <phoneticPr fontId="8" type="noConversion"/>
  <conditionalFormatting sqref="E10:E35">
    <cfRule type="expression" dxfId="7" priority="4">
      <formula>$L$5="no"</formula>
    </cfRule>
  </conditionalFormatting>
  <conditionalFormatting sqref="C10">
    <cfRule type="expression" dxfId="6" priority="2">
      <formula>$L$5="yes"</formula>
    </cfRule>
  </conditionalFormatting>
  <conditionalFormatting sqref="C11:C35">
    <cfRule type="expression" dxfId="5" priority="1">
      <formula>$L$5="yes"</formula>
    </cfRule>
  </conditionalFormatting>
  <dataValidations count="1">
    <dataValidation allowBlank="1" sqref="K7 C10:C35"/>
  </dataValidations>
  <printOptions horizontalCentered="1"/>
  <pageMargins left="0.5" right="0.5" top="0.5" bottom="0.5" header="0.5" footer="0.5"/>
  <pageSetup scale="91" orientation="portrait" r:id="rId1"/>
  <headerFooter alignWithMargins="0">
    <oddFooter>&amp;L&amp;8&amp;Z&amp;F</oddFooter>
  </headerFooter>
  <ignoredErrors>
    <ignoredError sqref="C9 H7 C7 C5 C10:C31 G10:L31" unlocked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topLeftCell="A4" workbookViewId="0">
      <selection activeCell="E28" sqref="E28"/>
    </sheetView>
  </sheetViews>
  <sheetFormatPr defaultRowHeight="13.2" x14ac:dyDescent="0.25"/>
  <cols>
    <col min="1" max="1" width="8.6640625" customWidth="1"/>
    <col min="2" max="2" width="7.5546875" customWidth="1"/>
    <col min="3" max="3" width="8.88671875" customWidth="1"/>
    <col min="4" max="4" width="3.6640625" customWidth="1"/>
    <col min="5" max="5" width="9.109375" customWidth="1"/>
    <col min="6" max="6" width="10.44140625" customWidth="1"/>
    <col min="7" max="7" width="3.6640625" customWidth="1"/>
    <col min="8" max="8" width="28" customWidth="1"/>
  </cols>
  <sheetData>
    <row r="1" spans="1:11" x14ac:dyDescent="0.25">
      <c r="A1" s="145"/>
      <c r="B1" s="145"/>
      <c r="C1" s="145"/>
      <c r="D1" s="145"/>
      <c r="E1" s="145"/>
      <c r="F1" s="145"/>
      <c r="G1" s="145"/>
      <c r="H1" s="145"/>
    </row>
    <row r="2" spans="1:11" ht="15.6" x14ac:dyDescent="0.3">
      <c r="A2" s="146" t="s">
        <v>4</v>
      </c>
      <c r="B2" s="146"/>
      <c r="C2" s="146"/>
      <c r="D2" s="146"/>
      <c r="E2" s="146"/>
      <c r="F2" s="146"/>
      <c r="G2" s="146"/>
      <c r="H2" s="146"/>
      <c r="I2" s="146"/>
      <c r="J2" s="146"/>
    </row>
    <row r="3" spans="1:11" ht="15.6" x14ac:dyDescent="0.3">
      <c r="A3" s="146" t="s">
        <v>34</v>
      </c>
      <c r="B3" s="146"/>
      <c r="C3" s="146"/>
      <c r="D3" s="146"/>
      <c r="E3" s="146"/>
      <c r="F3" s="146"/>
      <c r="G3" s="146"/>
      <c r="H3" s="146"/>
      <c r="I3" s="146"/>
      <c r="J3" s="146"/>
    </row>
    <row r="4" spans="1:11" ht="15.6" x14ac:dyDescent="0.3">
      <c r="A4" s="146" t="s">
        <v>44</v>
      </c>
      <c r="B4" s="146"/>
      <c r="C4" s="146"/>
      <c r="D4" s="146"/>
      <c r="E4" s="146"/>
      <c r="F4" s="146"/>
      <c r="G4" s="146"/>
      <c r="H4" s="146"/>
      <c r="I4" s="146"/>
      <c r="J4" s="146"/>
    </row>
    <row r="6" spans="1:11" ht="30.75" customHeight="1" x14ac:dyDescent="0.25">
      <c r="A6" s="147" t="s">
        <v>37</v>
      </c>
      <c r="B6" s="148"/>
      <c r="C6" s="148"/>
      <c r="D6" s="148"/>
      <c r="E6" s="148"/>
      <c r="F6" s="148"/>
      <c r="G6" s="148"/>
      <c r="H6" s="148"/>
      <c r="I6" s="148"/>
      <c r="J6" s="148"/>
    </row>
    <row r="7" spans="1:11" ht="19.5" customHeight="1" x14ac:dyDescent="0.25"/>
    <row r="8" spans="1:11" ht="16.5" customHeight="1" x14ac:dyDescent="0.25">
      <c r="A8" s="30" t="s">
        <v>35</v>
      </c>
      <c r="B8" s="29"/>
      <c r="C8" s="29"/>
      <c r="D8" s="29"/>
      <c r="E8" s="29"/>
      <c r="F8" s="29"/>
      <c r="G8" s="29"/>
      <c r="H8" s="29"/>
    </row>
    <row r="9" spans="1:11" ht="19.5" customHeight="1" x14ac:dyDescent="0.25"/>
    <row r="10" spans="1:11" ht="30.75" customHeight="1" x14ac:dyDescent="0.25">
      <c r="A10" s="147" t="s">
        <v>36</v>
      </c>
      <c r="B10" s="148"/>
      <c r="C10" s="148"/>
      <c r="D10" s="148"/>
      <c r="E10" s="148"/>
      <c r="F10" s="148"/>
      <c r="G10" s="148"/>
      <c r="H10" s="148"/>
      <c r="I10" s="148"/>
      <c r="J10" s="148"/>
    </row>
    <row r="11" spans="1:11" ht="65.25" customHeight="1" x14ac:dyDescent="0.25">
      <c r="B11" s="147" t="s">
        <v>46</v>
      </c>
      <c r="C11" s="148"/>
      <c r="D11" s="148"/>
      <c r="E11" s="148"/>
      <c r="F11" s="148"/>
      <c r="G11" s="148"/>
      <c r="H11" s="148"/>
      <c r="I11" s="148"/>
      <c r="J11" s="32"/>
      <c r="K11" s="32"/>
    </row>
    <row r="12" spans="1:11" ht="19.5" customHeight="1" x14ac:dyDescent="0.25">
      <c r="A12" s="11"/>
      <c r="B12" s="11"/>
      <c r="C12" s="11"/>
      <c r="D12" s="11"/>
      <c r="E12" s="11"/>
      <c r="F12" s="11"/>
      <c r="G12" s="11"/>
      <c r="H12" s="11"/>
    </row>
    <row r="13" spans="1:11" ht="43.5" customHeight="1" x14ac:dyDescent="0.25">
      <c r="A13" s="147" t="s">
        <v>43</v>
      </c>
      <c r="B13" s="147"/>
      <c r="C13" s="147"/>
      <c r="D13" s="147"/>
      <c r="E13" s="147"/>
      <c r="F13" s="147"/>
      <c r="G13" s="147"/>
      <c r="H13" s="147"/>
      <c r="I13" s="147"/>
      <c r="J13" s="147"/>
    </row>
    <row r="14" spans="1:11" ht="19.5" customHeight="1" x14ac:dyDescent="0.25">
      <c r="A14" s="11"/>
      <c r="B14" s="11"/>
      <c r="C14" s="11"/>
      <c r="D14" s="11"/>
      <c r="E14" s="11"/>
      <c r="F14" s="11"/>
      <c r="G14" s="11"/>
      <c r="H14" s="11"/>
    </row>
    <row r="15" spans="1:11" ht="54.75" customHeight="1" x14ac:dyDescent="0.25">
      <c r="A15" s="147" t="s">
        <v>38</v>
      </c>
      <c r="B15" s="150"/>
      <c r="C15" s="150"/>
      <c r="D15" s="150"/>
      <c r="E15" s="150"/>
      <c r="F15" s="150"/>
      <c r="G15" s="150"/>
      <c r="H15" s="150"/>
      <c r="I15" s="150"/>
      <c r="J15" s="150"/>
    </row>
    <row r="16" spans="1:11" ht="19.5" customHeight="1" x14ac:dyDescent="0.25"/>
    <row r="17" spans="1:10" ht="39" customHeight="1" x14ac:dyDescent="0.25">
      <c r="A17" s="149" t="s">
        <v>39</v>
      </c>
      <c r="B17" s="151"/>
      <c r="C17" s="151"/>
      <c r="D17" s="151"/>
      <c r="E17" s="151"/>
      <c r="F17" s="151"/>
      <c r="G17" s="151"/>
      <c r="H17" s="151"/>
      <c r="I17" s="151"/>
      <c r="J17" s="151"/>
    </row>
    <row r="18" spans="1:10" ht="19.5" customHeight="1" x14ac:dyDescent="0.25"/>
    <row r="19" spans="1:10" ht="56.25" customHeight="1" x14ac:dyDescent="0.25">
      <c r="A19" s="149" t="s">
        <v>40</v>
      </c>
      <c r="B19" s="151"/>
      <c r="C19" s="151"/>
      <c r="D19" s="151"/>
      <c r="E19" s="151"/>
      <c r="F19" s="151"/>
      <c r="G19" s="151"/>
      <c r="H19" s="151"/>
      <c r="I19" s="151"/>
      <c r="J19" s="151"/>
    </row>
    <row r="20" spans="1:10" ht="20.25" customHeight="1" x14ac:dyDescent="0.25"/>
    <row r="21" spans="1:10" ht="27.75" customHeight="1" x14ac:dyDescent="0.25">
      <c r="A21" s="149" t="s">
        <v>20</v>
      </c>
      <c r="B21" s="149"/>
      <c r="C21" s="149"/>
      <c r="D21" s="149"/>
      <c r="E21" s="149"/>
      <c r="F21" s="149"/>
      <c r="G21" s="149"/>
      <c r="H21" s="149"/>
      <c r="I21" s="149"/>
      <c r="J21" s="149"/>
    </row>
    <row r="22" spans="1:10" ht="19.5" customHeight="1" x14ac:dyDescent="0.25"/>
  </sheetData>
  <sheetProtection sheet="1" objects="1" scenarios="1"/>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3"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68"/>
  <sheetViews>
    <sheetView showGridLines="0" zoomScale="85" zoomScaleNormal="85" workbookViewId="0">
      <pane xSplit="2" ySplit="10" topLeftCell="C11" activePane="bottomRight" state="frozen"/>
      <selection pane="topRight" activeCell="C1" sqref="C1"/>
      <selection pane="bottomLeft" activeCell="A11" sqref="A11"/>
      <selection pane="bottomRight" activeCell="D19" sqref="D19"/>
    </sheetView>
  </sheetViews>
  <sheetFormatPr defaultColWidth="29.5546875" defaultRowHeight="13.2" x14ac:dyDescent="0.25"/>
  <cols>
    <col min="1" max="1" width="9" style="42" customWidth="1"/>
    <col min="2" max="2" width="64.88671875" customWidth="1"/>
    <col min="3" max="3" width="12.33203125" style="79" customWidth="1"/>
    <col min="4" max="4" width="12.6640625" style="40" customWidth="1"/>
    <col min="5" max="5" width="2.21875" bestFit="1" customWidth="1"/>
    <col min="6" max="6" width="16.6640625" bestFit="1" customWidth="1"/>
    <col min="7" max="7" width="3.44140625" customWidth="1"/>
    <col min="8" max="8" width="2.109375" style="3" bestFit="1" customWidth="1"/>
    <col min="9" max="9" width="12.109375" style="38" customWidth="1"/>
    <col min="10" max="10" width="3.6640625" style="3" customWidth="1"/>
    <col min="11" max="11" width="13.5546875" customWidth="1"/>
    <col min="12" max="12" width="3.109375" customWidth="1"/>
    <col min="13" max="13" width="12.109375" style="38" customWidth="1"/>
    <col min="14" max="14" width="1.6640625" bestFit="1" customWidth="1"/>
    <col min="15" max="15" width="12.109375" style="38" customWidth="1"/>
    <col min="16" max="16" width="2.109375" bestFit="1" customWidth="1"/>
    <col min="17" max="17" width="12.109375" style="38" customWidth="1"/>
  </cols>
  <sheetData>
    <row r="1" spans="1:17" ht="15.6" x14ac:dyDescent="0.3">
      <c r="A1" s="146" t="s">
        <v>4</v>
      </c>
      <c r="B1" s="152"/>
      <c r="C1" s="152"/>
      <c r="D1" s="152"/>
      <c r="E1" s="152"/>
      <c r="F1" s="152"/>
      <c r="G1" s="152"/>
      <c r="H1" s="152"/>
      <c r="I1" s="152"/>
      <c r="J1" s="152"/>
      <c r="K1" s="152"/>
      <c r="L1" s="152"/>
      <c r="M1" s="152"/>
      <c r="N1" s="152"/>
      <c r="O1" s="152"/>
      <c r="P1" s="152"/>
      <c r="Q1" s="152"/>
    </row>
    <row r="2" spans="1:17" ht="15.6" x14ac:dyDescent="0.3">
      <c r="A2" s="146" t="s">
        <v>9</v>
      </c>
      <c r="B2" s="152"/>
      <c r="C2" s="152"/>
      <c r="D2" s="152"/>
      <c r="E2" s="152"/>
      <c r="F2" s="152"/>
      <c r="G2" s="152"/>
      <c r="H2" s="152"/>
      <c r="I2" s="152"/>
      <c r="J2" s="152"/>
      <c r="K2" s="152"/>
      <c r="L2" s="152"/>
      <c r="M2" s="152"/>
      <c r="N2" s="152"/>
      <c r="O2" s="152"/>
      <c r="P2" s="152"/>
      <c r="Q2" s="152"/>
    </row>
    <row r="3" spans="1:17" ht="15.6" x14ac:dyDescent="0.3">
      <c r="A3" s="146" t="s">
        <v>19</v>
      </c>
      <c r="B3" s="152"/>
      <c r="C3" s="152"/>
      <c r="D3" s="152"/>
      <c r="E3" s="152"/>
      <c r="F3" s="152"/>
      <c r="G3" s="152"/>
      <c r="H3" s="152"/>
      <c r="I3" s="152"/>
      <c r="J3" s="152"/>
      <c r="K3" s="152"/>
      <c r="L3" s="152"/>
      <c r="M3" s="152"/>
      <c r="N3" s="152"/>
      <c r="O3" s="152"/>
      <c r="P3" s="152"/>
      <c r="Q3" s="152"/>
    </row>
    <row r="4" spans="1:17" ht="5.4" customHeight="1" x14ac:dyDescent="0.25">
      <c r="D4" s="95"/>
    </row>
    <row r="5" spans="1:17" ht="13.2" customHeight="1" x14ac:dyDescent="0.25">
      <c r="A5" s="38" t="s">
        <v>0</v>
      </c>
      <c r="B5" s="38"/>
      <c r="C5" s="1"/>
      <c r="D5" s="157" t="s">
        <v>55</v>
      </c>
      <c r="E5" s="157"/>
      <c r="F5" s="157"/>
      <c r="G5" s="157"/>
      <c r="H5" s="157"/>
      <c r="I5" s="49"/>
      <c r="J5" s="8"/>
      <c r="K5" s="2"/>
      <c r="L5" s="2" t="s">
        <v>26</v>
      </c>
      <c r="O5" s="115">
        <v>42947</v>
      </c>
    </row>
    <row r="6" spans="1:17" ht="5.4" customHeight="1" x14ac:dyDescent="0.25">
      <c r="A6" s="52"/>
      <c r="B6" s="38"/>
      <c r="C6" s="1"/>
      <c r="D6" s="95"/>
      <c r="I6" s="44"/>
      <c r="L6" s="2"/>
      <c r="O6" s="155" t="s">
        <v>6</v>
      </c>
    </row>
    <row r="7" spans="1:17" ht="13.2" customHeight="1" x14ac:dyDescent="0.25">
      <c r="A7" s="38" t="s">
        <v>2</v>
      </c>
      <c r="B7" s="38"/>
      <c r="C7" s="1"/>
      <c r="D7" s="157" t="s">
        <v>56</v>
      </c>
      <c r="E7" s="157"/>
      <c r="F7" s="157"/>
      <c r="G7" s="157"/>
      <c r="H7" s="157"/>
      <c r="L7" s="2"/>
      <c r="M7" s="48" t="s">
        <v>16</v>
      </c>
      <c r="O7" s="156"/>
    </row>
    <row r="8" spans="1:17" ht="5.4" customHeight="1" x14ac:dyDescent="0.25">
      <c r="B8" s="2"/>
      <c r="C8" s="82"/>
      <c r="D8" s="8"/>
      <c r="E8" s="7"/>
      <c r="F8" s="7"/>
      <c r="G8" s="7"/>
      <c r="H8" s="8"/>
      <c r="L8" s="2"/>
      <c r="M8" s="39"/>
      <c r="O8" s="44"/>
    </row>
    <row r="9" spans="1:17" ht="13.8" x14ac:dyDescent="0.25">
      <c r="A9" s="84" t="s">
        <v>41</v>
      </c>
      <c r="B9" s="2"/>
      <c r="C9" s="82"/>
      <c r="D9" s="157" t="s">
        <v>57</v>
      </c>
      <c r="E9" s="157"/>
      <c r="F9" s="157"/>
      <c r="G9" s="157"/>
      <c r="H9" s="157"/>
      <c r="L9" s="5" t="s">
        <v>17</v>
      </c>
      <c r="M9" s="39"/>
      <c r="O9" s="45"/>
    </row>
    <row r="10" spans="1:17" s="1" customFormat="1" ht="52.8" x14ac:dyDescent="0.25">
      <c r="A10" s="50" t="s">
        <v>1</v>
      </c>
      <c r="B10" s="53" t="s">
        <v>48</v>
      </c>
      <c r="C10" s="118" t="s">
        <v>49</v>
      </c>
      <c r="D10" s="50" t="s">
        <v>5</v>
      </c>
      <c r="E10" s="50"/>
      <c r="F10" s="51" t="s">
        <v>24</v>
      </c>
      <c r="G10" s="50"/>
      <c r="H10" s="50" t="s">
        <v>10</v>
      </c>
      <c r="I10" s="50" t="s">
        <v>11</v>
      </c>
      <c r="J10" s="53"/>
      <c r="K10" s="50" t="s">
        <v>11</v>
      </c>
      <c r="L10" s="50" t="s">
        <v>12</v>
      </c>
      <c r="M10" s="50" t="s">
        <v>15</v>
      </c>
      <c r="N10" s="50" t="s">
        <v>12</v>
      </c>
      <c r="O10" s="50" t="s">
        <v>13</v>
      </c>
      <c r="P10" s="50" t="s">
        <v>10</v>
      </c>
      <c r="Q10" s="50" t="s">
        <v>14</v>
      </c>
    </row>
    <row r="11" spans="1:17" ht="14.4" customHeight="1" x14ac:dyDescent="0.25">
      <c r="A11" s="121">
        <v>1</v>
      </c>
      <c r="B11" s="122" t="s">
        <v>58</v>
      </c>
      <c r="C11" s="119">
        <v>42636</v>
      </c>
      <c r="D11" s="117">
        <v>1</v>
      </c>
      <c r="E11" s="25" t="s">
        <v>27</v>
      </c>
      <c r="F11" s="70">
        <v>169359</v>
      </c>
      <c r="G11" s="87"/>
      <c r="H11" s="88" t="s">
        <v>10</v>
      </c>
      <c r="I11" s="89">
        <f t="shared" ref="I11:I17" si="0">D11*F11</f>
        <v>169359</v>
      </c>
      <c r="J11" s="90"/>
      <c r="K11" s="91">
        <f t="shared" ref="K11:K16" si="1">+I11</f>
        <v>169359</v>
      </c>
      <c r="L11" s="92" t="s">
        <v>12</v>
      </c>
      <c r="M11" s="89">
        <f>K11-O11</f>
        <v>169359</v>
      </c>
      <c r="N11" s="68" t="s">
        <v>12</v>
      </c>
      <c r="O11" s="67">
        <f>SUMIF(Table3[Description],' Accting USE Data Entry Form'!$B11,Table3[Invoice Amount])</f>
        <v>0</v>
      </c>
      <c r="P11" s="68" t="s">
        <v>10</v>
      </c>
      <c r="Q11" s="69">
        <f t="shared" ref="Q11:Q15" si="2">+K11-M11-O11</f>
        <v>0</v>
      </c>
    </row>
    <row r="12" spans="1:17" ht="14.4" customHeight="1" x14ac:dyDescent="0.25">
      <c r="A12" s="121">
        <v>2</v>
      </c>
      <c r="B12" s="123" t="s">
        <v>80</v>
      </c>
      <c r="C12" s="119">
        <v>42665</v>
      </c>
      <c r="D12" s="117">
        <v>1</v>
      </c>
      <c r="E12" s="25" t="s">
        <v>27</v>
      </c>
      <c r="F12" s="70">
        <v>338717.5</v>
      </c>
      <c r="G12" s="87"/>
      <c r="H12" s="88" t="s">
        <v>10</v>
      </c>
      <c r="I12" s="89">
        <f t="shared" si="0"/>
        <v>338717.5</v>
      </c>
      <c r="J12" s="90"/>
      <c r="K12" s="91">
        <f t="shared" si="1"/>
        <v>338717.5</v>
      </c>
      <c r="L12" s="92" t="s">
        <v>12</v>
      </c>
      <c r="M12" s="89">
        <f>K12-O12</f>
        <v>338717.5</v>
      </c>
      <c r="N12" s="68" t="s">
        <v>12</v>
      </c>
      <c r="O12" s="67">
        <f>SUMIF(Table3[Description],' Accting USE Data Entry Form'!$B12,Table3[Invoice Amount])</f>
        <v>0</v>
      </c>
      <c r="P12" s="68" t="s">
        <v>10</v>
      </c>
      <c r="Q12" s="69">
        <f t="shared" si="2"/>
        <v>0</v>
      </c>
    </row>
    <row r="13" spans="1:17" ht="14.4" customHeight="1" x14ac:dyDescent="0.25">
      <c r="A13" s="121">
        <v>3</v>
      </c>
      <c r="B13" s="122" t="s">
        <v>60</v>
      </c>
      <c r="C13" s="119">
        <v>42665</v>
      </c>
      <c r="D13" s="117">
        <v>1</v>
      </c>
      <c r="E13" s="25" t="s">
        <v>27</v>
      </c>
      <c r="F13" s="70">
        <v>338717.5</v>
      </c>
      <c r="G13" s="87"/>
      <c r="H13" s="88" t="s">
        <v>10</v>
      </c>
      <c r="I13" s="89">
        <f t="shared" si="0"/>
        <v>338717.5</v>
      </c>
      <c r="J13" s="90"/>
      <c r="K13" s="91">
        <f t="shared" si="1"/>
        <v>338717.5</v>
      </c>
      <c r="L13" s="92" t="s">
        <v>12</v>
      </c>
      <c r="M13" s="89">
        <f>K13-O13</f>
        <v>338717.5</v>
      </c>
      <c r="N13" s="68" t="s">
        <v>12</v>
      </c>
      <c r="O13" s="67">
        <f>SUMIF(Table3[Description],' Accting USE Data Entry Form'!$B13,Table3[Invoice Amount])</f>
        <v>0</v>
      </c>
      <c r="P13" s="68" t="s">
        <v>10</v>
      </c>
      <c r="Q13" s="69">
        <f t="shared" si="2"/>
        <v>0</v>
      </c>
    </row>
    <row r="14" spans="1:17" ht="14.4" customHeight="1" x14ac:dyDescent="0.25">
      <c r="A14" s="121">
        <v>4</v>
      </c>
      <c r="B14" s="123" t="s">
        <v>61</v>
      </c>
      <c r="C14" s="119">
        <v>42750</v>
      </c>
      <c r="D14" s="117">
        <v>1</v>
      </c>
      <c r="E14" s="25" t="s">
        <v>27</v>
      </c>
      <c r="F14" s="70">
        <v>254038</v>
      </c>
      <c r="G14" s="87"/>
      <c r="H14" s="88" t="s">
        <v>10</v>
      </c>
      <c r="I14" s="89">
        <f t="shared" si="0"/>
        <v>254038</v>
      </c>
      <c r="J14" s="90"/>
      <c r="K14" s="91">
        <f t="shared" si="1"/>
        <v>254038</v>
      </c>
      <c r="L14" s="92" t="s">
        <v>12</v>
      </c>
      <c r="M14" s="89">
        <f>K14-O14</f>
        <v>254038</v>
      </c>
      <c r="N14" s="68" t="s">
        <v>12</v>
      </c>
      <c r="O14" s="67">
        <f>SUMIF(Table3[Description],' Accting USE Data Entry Form'!$B14,Table3[Invoice Amount])</f>
        <v>0</v>
      </c>
      <c r="P14" s="68" t="s">
        <v>10</v>
      </c>
      <c r="Q14" s="69">
        <f t="shared" si="2"/>
        <v>0</v>
      </c>
    </row>
    <row r="15" spans="1:17" ht="14.4" customHeight="1" x14ac:dyDescent="0.25">
      <c r="A15" s="121">
        <v>5</v>
      </c>
      <c r="B15" s="122" t="s">
        <v>62</v>
      </c>
      <c r="C15" s="119">
        <v>42750</v>
      </c>
      <c r="D15" s="117">
        <v>1</v>
      </c>
      <c r="E15" s="25" t="s">
        <v>27</v>
      </c>
      <c r="F15" s="70">
        <v>254038</v>
      </c>
      <c r="G15" s="87"/>
      <c r="H15" s="88" t="s">
        <v>10</v>
      </c>
      <c r="I15" s="93">
        <f t="shared" si="0"/>
        <v>254038</v>
      </c>
      <c r="J15" s="90"/>
      <c r="K15" s="91">
        <f t="shared" si="1"/>
        <v>254038</v>
      </c>
      <c r="L15" s="92" t="s">
        <v>12</v>
      </c>
      <c r="M15" s="89">
        <f>K15-O15</f>
        <v>254038</v>
      </c>
      <c r="N15" s="68" t="s">
        <v>12</v>
      </c>
      <c r="O15" s="67">
        <f>SUMIF(Table3[Description],' Accting USE Data Entry Form'!$B15,Table3[Invoice Amount])</f>
        <v>0</v>
      </c>
      <c r="P15" s="68" t="s">
        <v>10</v>
      </c>
      <c r="Q15" s="69">
        <f t="shared" si="2"/>
        <v>0</v>
      </c>
    </row>
    <row r="16" spans="1:17" ht="14.4" customHeight="1" x14ac:dyDescent="0.25">
      <c r="A16" s="121">
        <v>6</v>
      </c>
      <c r="B16" s="123" t="s">
        <v>63</v>
      </c>
      <c r="C16" s="119">
        <v>42781</v>
      </c>
      <c r="D16" s="117">
        <v>1</v>
      </c>
      <c r="E16" s="25" t="s">
        <v>27</v>
      </c>
      <c r="F16" s="70">
        <v>169358.5</v>
      </c>
      <c r="G16" s="87"/>
      <c r="H16" s="88" t="s">
        <v>10</v>
      </c>
      <c r="I16" s="93">
        <f t="shared" si="0"/>
        <v>169358.5</v>
      </c>
      <c r="J16" s="90"/>
      <c r="K16" s="91">
        <f t="shared" si="1"/>
        <v>169358.5</v>
      </c>
      <c r="L16" s="92" t="s">
        <v>12</v>
      </c>
      <c r="M16" s="89">
        <f t="shared" ref="M16:M17" si="3">K16-O16</f>
        <v>169358.5</v>
      </c>
      <c r="N16" s="68" t="s">
        <v>12</v>
      </c>
      <c r="O16" s="67">
        <f>SUMIF(Table3[Description],' Accting USE Data Entry Form'!$B16,Table3[Invoice Amount])</f>
        <v>0</v>
      </c>
      <c r="P16" s="68" t="s">
        <v>10</v>
      </c>
      <c r="Q16" s="69">
        <v>0</v>
      </c>
    </row>
    <row r="17" spans="1:17" ht="14.4" customHeight="1" x14ac:dyDescent="0.25">
      <c r="A17" s="121">
        <v>7</v>
      </c>
      <c r="B17" s="122" t="s">
        <v>64</v>
      </c>
      <c r="C17" s="119">
        <v>42781</v>
      </c>
      <c r="D17" s="117">
        <v>1</v>
      </c>
      <c r="E17" s="25" t="s">
        <v>27</v>
      </c>
      <c r="F17" s="70">
        <v>169358.5</v>
      </c>
      <c r="G17" s="87"/>
      <c r="H17" s="88" t="s">
        <v>10</v>
      </c>
      <c r="I17" s="93">
        <f t="shared" si="0"/>
        <v>169358.5</v>
      </c>
      <c r="J17" s="90"/>
      <c r="K17" s="91">
        <f t="shared" ref="K17" si="4">+I17</f>
        <v>169358.5</v>
      </c>
      <c r="L17" s="92" t="s">
        <v>12</v>
      </c>
      <c r="M17" s="89">
        <f t="shared" si="3"/>
        <v>169358.5</v>
      </c>
      <c r="N17" s="68" t="s">
        <v>12</v>
      </c>
      <c r="O17" s="67">
        <f>SUMIF(Table3[Description],' Accting USE Data Entry Form'!$B17,Table3[Invoice Amount])</f>
        <v>0</v>
      </c>
      <c r="P17" s="68" t="s">
        <v>10</v>
      </c>
      <c r="Q17" s="69">
        <f t="shared" ref="Q17" si="5">+K17-M17-O17</f>
        <v>0</v>
      </c>
    </row>
    <row r="18" spans="1:17" ht="14.4" customHeight="1" x14ac:dyDescent="0.25">
      <c r="A18" s="121">
        <v>8</v>
      </c>
      <c r="B18" s="123" t="s">
        <v>65</v>
      </c>
      <c r="C18" s="119">
        <v>42901</v>
      </c>
      <c r="D18" s="117">
        <v>1</v>
      </c>
      <c r="E18" s="63" t="s">
        <v>27</v>
      </c>
      <c r="F18" s="120">
        <v>135487</v>
      </c>
      <c r="G18" s="94"/>
      <c r="H18" s="88" t="s">
        <v>10</v>
      </c>
      <c r="I18" s="93">
        <f t="shared" ref="I18:I32" si="6">D18*F18</f>
        <v>135487</v>
      </c>
      <c r="J18" s="90"/>
      <c r="K18" s="91">
        <f t="shared" ref="K18:K20" si="7">+I18</f>
        <v>135487</v>
      </c>
      <c r="L18" s="92" t="s">
        <v>12</v>
      </c>
      <c r="M18" s="89">
        <f t="shared" ref="M18:M20" si="8">K18-O18</f>
        <v>135487</v>
      </c>
      <c r="N18" s="68" t="s">
        <v>12</v>
      </c>
      <c r="O18" s="67">
        <f>SUMIF(Table3[Description],' Accting USE Data Entry Form'!$B18,Table3[Invoice Amount])</f>
        <v>0</v>
      </c>
      <c r="P18" s="68" t="s">
        <v>10</v>
      </c>
      <c r="Q18" s="69">
        <f t="shared" ref="Q18:Q20" si="9">+K18-M18-O18</f>
        <v>0</v>
      </c>
    </row>
    <row r="19" spans="1:17" ht="14.4" customHeight="1" x14ac:dyDescent="0.25">
      <c r="A19" s="121">
        <v>9</v>
      </c>
      <c r="B19" s="122" t="s">
        <v>66</v>
      </c>
      <c r="C19" s="119">
        <v>42931</v>
      </c>
      <c r="D19" s="117">
        <v>0</v>
      </c>
      <c r="E19" s="63" t="s">
        <v>27</v>
      </c>
      <c r="F19" s="120">
        <v>2982</v>
      </c>
      <c r="G19" s="94"/>
      <c r="H19" s="88" t="s">
        <v>10</v>
      </c>
      <c r="I19" s="93">
        <f t="shared" si="6"/>
        <v>0</v>
      </c>
      <c r="J19" s="90"/>
      <c r="K19" s="91">
        <f t="shared" si="7"/>
        <v>0</v>
      </c>
      <c r="L19" s="92"/>
      <c r="M19" s="89">
        <f t="shared" si="8"/>
        <v>0</v>
      </c>
      <c r="N19" s="68"/>
      <c r="O19" s="67">
        <f>SUMIF(Table3[Description],' Accting USE Data Entry Form'!$B19,Table3[Invoice Amount])</f>
        <v>0</v>
      </c>
      <c r="P19" s="68" t="s">
        <v>10</v>
      </c>
      <c r="Q19" s="69">
        <f t="shared" si="9"/>
        <v>0</v>
      </c>
    </row>
    <row r="20" spans="1:17" ht="14.4" customHeight="1" x14ac:dyDescent="0.25">
      <c r="A20" s="121">
        <v>10</v>
      </c>
      <c r="B20" s="123" t="s">
        <v>67</v>
      </c>
      <c r="C20" s="119">
        <v>43054</v>
      </c>
      <c r="D20" s="117">
        <v>0</v>
      </c>
      <c r="E20" s="63" t="s">
        <v>27</v>
      </c>
      <c r="F20" s="120">
        <v>541948</v>
      </c>
      <c r="G20" s="94"/>
      <c r="H20" s="88" t="s">
        <v>10</v>
      </c>
      <c r="I20" s="93">
        <f t="shared" si="6"/>
        <v>0</v>
      </c>
      <c r="J20" s="90"/>
      <c r="K20" s="91">
        <f t="shared" si="7"/>
        <v>0</v>
      </c>
      <c r="L20" s="92" t="s">
        <v>12</v>
      </c>
      <c r="M20" s="89">
        <f t="shared" si="8"/>
        <v>0</v>
      </c>
      <c r="N20" s="68" t="s">
        <v>12</v>
      </c>
      <c r="O20" s="67">
        <f>SUMIF(Table3[Description],' Accting USE Data Entry Form'!$B20,Table3[Invoice Amount])</f>
        <v>0</v>
      </c>
      <c r="P20" s="68" t="s">
        <v>10</v>
      </c>
      <c r="Q20" s="69">
        <f t="shared" si="9"/>
        <v>0</v>
      </c>
    </row>
    <row r="21" spans="1:17" ht="14.4" customHeight="1" x14ac:dyDescent="0.25">
      <c r="A21" s="121">
        <v>11</v>
      </c>
      <c r="B21" s="122" t="s">
        <v>68</v>
      </c>
      <c r="C21" s="119">
        <v>43115</v>
      </c>
      <c r="D21" s="117">
        <v>0</v>
      </c>
      <c r="E21" s="63" t="s">
        <v>27</v>
      </c>
      <c r="F21" s="120">
        <v>16899</v>
      </c>
      <c r="G21" s="94"/>
      <c r="H21" s="88" t="s">
        <v>10</v>
      </c>
      <c r="I21" s="93">
        <f t="shared" si="6"/>
        <v>0</v>
      </c>
      <c r="J21" s="90"/>
      <c r="K21" s="91">
        <f t="shared" ref="K21:K32" si="10">+I21</f>
        <v>0</v>
      </c>
      <c r="L21" s="92" t="s">
        <v>12</v>
      </c>
      <c r="M21" s="89">
        <f t="shared" ref="M21:M32" si="11">K21-O21</f>
        <v>0</v>
      </c>
      <c r="N21" s="68" t="s">
        <v>12</v>
      </c>
      <c r="O21" s="67">
        <f>SUMIF(Table3[Description],' Accting USE Data Entry Form'!$B21,Table3[Invoice Amount])</f>
        <v>0</v>
      </c>
      <c r="P21" s="68" t="s">
        <v>10</v>
      </c>
      <c r="Q21" s="69">
        <f t="shared" ref="Q21:Q32" si="12">+K21-M21-O21</f>
        <v>0</v>
      </c>
    </row>
    <row r="22" spans="1:17" ht="14.4" customHeight="1" x14ac:dyDescent="0.25">
      <c r="A22" s="121">
        <v>12</v>
      </c>
      <c r="B22" s="123" t="s">
        <v>69</v>
      </c>
      <c r="C22" s="119">
        <v>43146</v>
      </c>
      <c r="D22" s="71">
        <v>0</v>
      </c>
      <c r="E22" s="63" t="s">
        <v>27</v>
      </c>
      <c r="F22" s="120">
        <v>169359</v>
      </c>
      <c r="G22" s="94"/>
      <c r="H22" s="88" t="s">
        <v>10</v>
      </c>
      <c r="I22" s="93">
        <f t="shared" si="6"/>
        <v>0</v>
      </c>
      <c r="J22" s="90"/>
      <c r="K22" s="91">
        <f t="shared" si="10"/>
        <v>0</v>
      </c>
      <c r="L22" s="92" t="s">
        <v>12</v>
      </c>
      <c r="M22" s="89">
        <f t="shared" si="11"/>
        <v>0</v>
      </c>
      <c r="N22" s="68" t="s">
        <v>12</v>
      </c>
      <c r="O22" s="67">
        <f>SUMIF(Table3[Description],' Accting USE Data Entry Form'!$B22,Table3[Invoice Amount])</f>
        <v>0</v>
      </c>
      <c r="P22" s="68" t="s">
        <v>10</v>
      </c>
      <c r="Q22" s="69">
        <f t="shared" si="12"/>
        <v>0</v>
      </c>
    </row>
    <row r="23" spans="1:17" ht="14.4" customHeight="1" x14ac:dyDescent="0.25">
      <c r="A23" s="121">
        <v>13</v>
      </c>
      <c r="B23" s="122" t="s">
        <v>70</v>
      </c>
      <c r="C23" s="119">
        <v>43174</v>
      </c>
      <c r="D23" s="71">
        <v>0</v>
      </c>
      <c r="E23" s="63" t="s">
        <v>27</v>
      </c>
      <c r="F23" s="120">
        <v>2982</v>
      </c>
      <c r="G23" s="94"/>
      <c r="H23" s="88" t="s">
        <v>10</v>
      </c>
      <c r="I23" s="93">
        <f t="shared" si="6"/>
        <v>0</v>
      </c>
      <c r="J23" s="90"/>
      <c r="K23" s="91">
        <f t="shared" si="10"/>
        <v>0</v>
      </c>
      <c r="L23" s="92" t="s">
        <v>12</v>
      </c>
      <c r="M23" s="89">
        <f t="shared" si="11"/>
        <v>0</v>
      </c>
      <c r="N23" s="68" t="s">
        <v>12</v>
      </c>
      <c r="O23" s="67">
        <f>SUMIF(Table3[Description],' Accting USE Data Entry Form'!$B23,Table3[Invoice Amount])</f>
        <v>0</v>
      </c>
      <c r="P23" s="68" t="s">
        <v>10</v>
      </c>
      <c r="Q23" s="69">
        <f t="shared" si="12"/>
        <v>0</v>
      </c>
    </row>
    <row r="24" spans="1:17" ht="14.4" customHeight="1" x14ac:dyDescent="0.25">
      <c r="A24" s="121">
        <v>14</v>
      </c>
      <c r="B24" s="123" t="s">
        <v>71</v>
      </c>
      <c r="C24" s="119">
        <v>43327</v>
      </c>
      <c r="D24" s="71">
        <v>0</v>
      </c>
      <c r="E24" s="63" t="s">
        <v>27</v>
      </c>
      <c r="F24" s="120">
        <v>422127</v>
      </c>
      <c r="G24" s="94"/>
      <c r="H24" s="88" t="s">
        <v>10</v>
      </c>
      <c r="I24" s="93">
        <f t="shared" si="6"/>
        <v>0</v>
      </c>
      <c r="J24" s="90"/>
      <c r="K24" s="91">
        <f t="shared" si="10"/>
        <v>0</v>
      </c>
      <c r="L24" s="92" t="s">
        <v>12</v>
      </c>
      <c r="M24" s="89">
        <f t="shared" si="11"/>
        <v>0</v>
      </c>
      <c r="N24" s="68" t="s">
        <v>12</v>
      </c>
      <c r="O24" s="67">
        <f>SUMIF(Table3[Description],' Accting USE Data Entry Form'!$B24,Table3[Invoice Amount])</f>
        <v>0</v>
      </c>
      <c r="P24" s="68" t="s">
        <v>10</v>
      </c>
      <c r="Q24" s="69">
        <f t="shared" si="12"/>
        <v>0</v>
      </c>
    </row>
    <row r="25" spans="1:17" ht="14.4" customHeight="1" x14ac:dyDescent="0.25">
      <c r="A25" s="121">
        <v>15</v>
      </c>
      <c r="B25" s="122" t="s">
        <v>72</v>
      </c>
      <c r="C25" s="119">
        <v>43327</v>
      </c>
      <c r="D25" s="71">
        <v>0</v>
      </c>
      <c r="E25" s="63" t="s">
        <v>27</v>
      </c>
      <c r="F25" s="120">
        <v>422127</v>
      </c>
      <c r="G25" s="94"/>
      <c r="H25" s="88" t="s">
        <v>10</v>
      </c>
      <c r="I25" s="93">
        <f t="shared" si="6"/>
        <v>0</v>
      </c>
      <c r="J25" s="90"/>
      <c r="K25" s="91">
        <f t="shared" si="10"/>
        <v>0</v>
      </c>
      <c r="L25" s="92" t="s">
        <v>12</v>
      </c>
      <c r="M25" s="89">
        <f t="shared" si="11"/>
        <v>0</v>
      </c>
      <c r="N25" s="68" t="s">
        <v>12</v>
      </c>
      <c r="O25" s="67">
        <f>SUMIF(Table3[Description],' Accting USE Data Entry Form'!$B25,Table3[Invoice Amount])</f>
        <v>0</v>
      </c>
      <c r="P25" s="68" t="s">
        <v>10</v>
      </c>
      <c r="Q25" s="69">
        <f t="shared" si="12"/>
        <v>0</v>
      </c>
    </row>
    <row r="26" spans="1:17" ht="14.4" customHeight="1" x14ac:dyDescent="0.25">
      <c r="A26" s="121">
        <v>16</v>
      </c>
      <c r="B26" s="123" t="s">
        <v>73</v>
      </c>
      <c r="C26" s="119">
        <v>43388</v>
      </c>
      <c r="D26" s="71">
        <v>0</v>
      </c>
      <c r="E26" s="63" t="s">
        <v>27</v>
      </c>
      <c r="F26" s="120">
        <v>677435</v>
      </c>
      <c r="G26" s="94"/>
      <c r="H26" s="88" t="s">
        <v>10</v>
      </c>
      <c r="I26" s="93">
        <f t="shared" si="6"/>
        <v>0</v>
      </c>
      <c r="J26" s="90"/>
      <c r="K26" s="91">
        <f t="shared" si="10"/>
        <v>0</v>
      </c>
      <c r="L26" s="92" t="s">
        <v>12</v>
      </c>
      <c r="M26" s="89">
        <f t="shared" si="11"/>
        <v>0</v>
      </c>
      <c r="N26" s="68" t="s">
        <v>12</v>
      </c>
      <c r="O26" s="67">
        <f>SUMIF(Table3[Description],' Accting USE Data Entry Form'!$B26,Table3[Invoice Amount])</f>
        <v>0</v>
      </c>
      <c r="P26" s="68" t="s">
        <v>10</v>
      </c>
      <c r="Q26" s="69">
        <f t="shared" si="12"/>
        <v>0</v>
      </c>
    </row>
    <row r="27" spans="1:17" ht="14.4" customHeight="1" x14ac:dyDescent="0.25">
      <c r="A27" s="121">
        <v>17</v>
      </c>
      <c r="B27" s="122" t="s">
        <v>74</v>
      </c>
      <c r="C27" s="119">
        <v>43449</v>
      </c>
      <c r="D27" s="71">
        <v>0</v>
      </c>
      <c r="E27" s="63" t="s">
        <v>27</v>
      </c>
      <c r="F27" s="120">
        <v>16899</v>
      </c>
      <c r="G27" s="94"/>
      <c r="H27" s="88" t="s">
        <v>10</v>
      </c>
      <c r="I27" s="93">
        <f t="shared" si="6"/>
        <v>0</v>
      </c>
      <c r="J27" s="90"/>
      <c r="K27" s="91">
        <f t="shared" si="10"/>
        <v>0</v>
      </c>
      <c r="L27" s="92" t="s">
        <v>12</v>
      </c>
      <c r="M27" s="89">
        <f t="shared" si="11"/>
        <v>0</v>
      </c>
      <c r="N27" s="68" t="s">
        <v>12</v>
      </c>
      <c r="O27" s="67">
        <f>SUMIF(Table3[Description],' Accting USE Data Entry Form'!$B27,Table3[Invoice Amount])</f>
        <v>0</v>
      </c>
      <c r="P27" s="68" t="s">
        <v>10</v>
      </c>
      <c r="Q27" s="69">
        <f t="shared" si="12"/>
        <v>0</v>
      </c>
    </row>
    <row r="28" spans="1:17" ht="14.4" customHeight="1" x14ac:dyDescent="0.25">
      <c r="A28" s="121">
        <v>18</v>
      </c>
      <c r="B28" s="123" t="s">
        <v>75</v>
      </c>
      <c r="C28" s="119">
        <v>43449</v>
      </c>
      <c r="D28" s="71">
        <v>0</v>
      </c>
      <c r="E28" s="63" t="s">
        <v>27</v>
      </c>
      <c r="F28" s="120">
        <v>225023</v>
      </c>
      <c r="G28" s="94"/>
      <c r="H28" s="88" t="s">
        <v>10</v>
      </c>
      <c r="I28" s="93">
        <f t="shared" si="6"/>
        <v>0</v>
      </c>
      <c r="J28" s="90"/>
      <c r="K28" s="91">
        <f t="shared" si="10"/>
        <v>0</v>
      </c>
      <c r="L28" s="92" t="s">
        <v>12</v>
      </c>
      <c r="M28" s="89">
        <f t="shared" si="11"/>
        <v>0</v>
      </c>
      <c r="N28" s="68" t="s">
        <v>12</v>
      </c>
      <c r="O28" s="67">
        <f>SUMIF(Table3[Description],' Accting USE Data Entry Form'!$B28,Table3[Invoice Amount])</f>
        <v>0</v>
      </c>
      <c r="P28" s="68" t="s">
        <v>10</v>
      </c>
      <c r="Q28" s="69">
        <f t="shared" si="12"/>
        <v>0</v>
      </c>
    </row>
    <row r="29" spans="1:17" ht="14.4" customHeight="1" x14ac:dyDescent="0.25">
      <c r="A29" s="121">
        <v>19</v>
      </c>
      <c r="B29" s="122" t="s">
        <v>76</v>
      </c>
      <c r="C29" s="119">
        <v>43449</v>
      </c>
      <c r="D29" s="71">
        <v>0</v>
      </c>
      <c r="E29" s="63" t="s">
        <v>27</v>
      </c>
      <c r="F29" s="120">
        <v>225023</v>
      </c>
      <c r="G29" s="94"/>
      <c r="H29" s="88" t="s">
        <v>10</v>
      </c>
      <c r="I29" s="93">
        <f t="shared" si="6"/>
        <v>0</v>
      </c>
      <c r="J29" s="90"/>
      <c r="K29" s="91">
        <f t="shared" si="10"/>
        <v>0</v>
      </c>
      <c r="L29" s="92" t="s">
        <v>12</v>
      </c>
      <c r="M29" s="89">
        <f t="shared" si="11"/>
        <v>0</v>
      </c>
      <c r="N29" s="68" t="s">
        <v>12</v>
      </c>
      <c r="O29" s="67">
        <f>SUMIF(Table3[Description],' Accting USE Data Entry Form'!$B29,Table3[Invoice Amount])</f>
        <v>0</v>
      </c>
      <c r="P29" s="68" t="s">
        <v>10</v>
      </c>
      <c r="Q29" s="69">
        <f t="shared" si="12"/>
        <v>0</v>
      </c>
    </row>
    <row r="30" spans="1:17" ht="14.4" customHeight="1" x14ac:dyDescent="0.25">
      <c r="A30" s="121">
        <v>20</v>
      </c>
      <c r="B30" s="123" t="s">
        <v>77</v>
      </c>
      <c r="C30" s="119">
        <v>43465</v>
      </c>
      <c r="D30" s="71">
        <v>0</v>
      </c>
      <c r="E30" s="63" t="s">
        <v>27</v>
      </c>
      <c r="F30" s="120">
        <v>122872</v>
      </c>
      <c r="G30" s="94"/>
      <c r="H30" s="88" t="s">
        <v>10</v>
      </c>
      <c r="I30" s="93">
        <f t="shared" si="6"/>
        <v>0</v>
      </c>
      <c r="J30" s="90"/>
      <c r="K30" s="91">
        <f t="shared" si="10"/>
        <v>0</v>
      </c>
      <c r="L30" s="92" t="s">
        <v>12</v>
      </c>
      <c r="M30" s="89">
        <f t="shared" si="11"/>
        <v>0</v>
      </c>
      <c r="N30" s="68" t="s">
        <v>12</v>
      </c>
      <c r="O30" s="67">
        <f>SUMIF(Table3[Description],' Accting USE Data Entry Form'!$B30,Table3[Invoice Amount])</f>
        <v>0</v>
      </c>
      <c r="P30" s="68" t="s">
        <v>10</v>
      </c>
      <c r="Q30" s="69">
        <f t="shared" si="12"/>
        <v>0</v>
      </c>
    </row>
    <row r="31" spans="1:17" ht="14.4" customHeight="1" x14ac:dyDescent="0.25">
      <c r="A31" s="121">
        <v>21</v>
      </c>
      <c r="B31" s="122" t="s">
        <v>78</v>
      </c>
      <c r="C31" s="119">
        <v>43509</v>
      </c>
      <c r="D31" s="71">
        <v>0</v>
      </c>
      <c r="E31" s="63" t="s">
        <v>27</v>
      </c>
      <c r="F31" s="120">
        <v>169359</v>
      </c>
      <c r="G31" s="94"/>
      <c r="H31" s="88" t="s">
        <v>10</v>
      </c>
      <c r="I31" s="93">
        <f t="shared" si="6"/>
        <v>0</v>
      </c>
      <c r="J31" s="90"/>
      <c r="K31" s="91">
        <f t="shared" si="10"/>
        <v>0</v>
      </c>
      <c r="L31" s="92" t="s">
        <v>12</v>
      </c>
      <c r="M31" s="89">
        <f t="shared" si="11"/>
        <v>0</v>
      </c>
      <c r="N31" s="68" t="s">
        <v>12</v>
      </c>
      <c r="O31" s="67">
        <f>SUMIF(Table3[Description],' Accting USE Data Entry Form'!$B31,Table3[Invoice Amount])</f>
        <v>0</v>
      </c>
      <c r="P31" s="68" t="s">
        <v>10</v>
      </c>
      <c r="Q31" s="69">
        <f t="shared" si="12"/>
        <v>0</v>
      </c>
    </row>
    <row r="32" spans="1:17" ht="14.4" customHeight="1" x14ac:dyDescent="0.25">
      <c r="A32" s="121">
        <v>22</v>
      </c>
      <c r="B32" s="123" t="s">
        <v>79</v>
      </c>
      <c r="C32" s="119">
        <v>43738</v>
      </c>
      <c r="D32" s="71">
        <v>0</v>
      </c>
      <c r="E32" s="63" t="s">
        <v>27</v>
      </c>
      <c r="F32" s="120">
        <v>122872</v>
      </c>
      <c r="G32" s="94"/>
      <c r="H32" s="88" t="s">
        <v>10</v>
      </c>
      <c r="I32" s="93">
        <f t="shared" si="6"/>
        <v>0</v>
      </c>
      <c r="J32" s="90"/>
      <c r="K32" s="91">
        <f t="shared" si="10"/>
        <v>0</v>
      </c>
      <c r="L32" s="92" t="s">
        <v>12</v>
      </c>
      <c r="M32" s="89">
        <f t="shared" si="11"/>
        <v>0</v>
      </c>
      <c r="N32" s="68" t="s">
        <v>12</v>
      </c>
      <c r="O32" s="67">
        <f>SUMIF(Table3[Description],' Accting USE Data Entry Form'!$B32,Table3[Invoice Amount])</f>
        <v>0</v>
      </c>
      <c r="P32" s="68" t="s">
        <v>10</v>
      </c>
      <c r="Q32" s="69">
        <f t="shared" si="12"/>
        <v>0</v>
      </c>
    </row>
    <row r="33" spans="1:17" ht="14.4" customHeight="1" x14ac:dyDescent="0.25">
      <c r="A33" s="121">
        <v>23</v>
      </c>
      <c r="B33" s="134" t="s">
        <v>82</v>
      </c>
      <c r="C33" s="133">
        <v>42825</v>
      </c>
      <c r="D33" s="71">
        <v>1</v>
      </c>
      <c r="E33" s="63" t="s">
        <v>27</v>
      </c>
      <c r="F33" s="136">
        <v>9761</v>
      </c>
      <c r="G33" s="94"/>
      <c r="H33" s="88" t="s">
        <v>10</v>
      </c>
      <c r="I33" s="93">
        <f t="shared" ref="I33:I49" si="13">D33*F33</f>
        <v>9761</v>
      </c>
      <c r="J33" s="90"/>
      <c r="K33" s="91">
        <f t="shared" ref="K33:K49" si="14">+I33</f>
        <v>9761</v>
      </c>
      <c r="L33" s="92" t="s">
        <v>12</v>
      </c>
      <c r="M33" s="89">
        <f t="shared" ref="M33:M49" si="15">K33-O33</f>
        <v>9761</v>
      </c>
      <c r="N33" s="68" t="s">
        <v>12</v>
      </c>
      <c r="O33" s="67">
        <f>SUMIF(Table3[Description],' Accting USE Data Entry Form'!$B33,Table3[Invoice Amount])</f>
        <v>0</v>
      </c>
      <c r="P33" s="68" t="s">
        <v>10</v>
      </c>
      <c r="Q33" s="69">
        <f t="shared" ref="Q33:Q49" si="16">+K33-M33-O33</f>
        <v>0</v>
      </c>
    </row>
    <row r="34" spans="1:17" ht="14.4" customHeight="1" x14ac:dyDescent="0.25">
      <c r="A34" s="121">
        <v>24</v>
      </c>
      <c r="B34" s="135" t="s">
        <v>83</v>
      </c>
      <c r="C34" s="133">
        <v>42826</v>
      </c>
      <c r="D34" s="71">
        <v>1</v>
      </c>
      <c r="E34" s="63" t="s">
        <v>27</v>
      </c>
      <c r="F34" s="136">
        <v>9020</v>
      </c>
      <c r="G34" s="94"/>
      <c r="H34" s="88" t="s">
        <v>10</v>
      </c>
      <c r="I34" s="93">
        <f t="shared" si="13"/>
        <v>9020</v>
      </c>
      <c r="J34" s="90"/>
      <c r="K34" s="91">
        <f t="shared" si="14"/>
        <v>9020</v>
      </c>
      <c r="L34" s="92" t="s">
        <v>12</v>
      </c>
      <c r="M34" s="89">
        <f t="shared" si="15"/>
        <v>9020</v>
      </c>
      <c r="N34" s="68" t="s">
        <v>12</v>
      </c>
      <c r="O34" s="67">
        <f>SUMIF(Table3[Description],' Accting USE Data Entry Form'!$B34,Table3[Invoice Amount])</f>
        <v>0</v>
      </c>
      <c r="P34" s="68" t="s">
        <v>10</v>
      </c>
      <c r="Q34" s="69">
        <f t="shared" si="16"/>
        <v>0</v>
      </c>
    </row>
    <row r="35" spans="1:17" ht="14.4" customHeight="1" x14ac:dyDescent="0.25">
      <c r="A35" s="65">
        <v>25</v>
      </c>
      <c r="B35" s="61" t="s">
        <v>84</v>
      </c>
      <c r="C35" s="116">
        <v>42886</v>
      </c>
      <c r="D35" s="71">
        <v>1</v>
      </c>
      <c r="E35" s="63" t="s">
        <v>27</v>
      </c>
      <c r="F35" s="136">
        <v>7615</v>
      </c>
      <c r="G35" s="94"/>
      <c r="H35" s="88" t="s">
        <v>10</v>
      </c>
      <c r="I35" s="93">
        <f t="shared" si="13"/>
        <v>7615</v>
      </c>
      <c r="J35" s="90"/>
      <c r="K35" s="91">
        <f t="shared" si="14"/>
        <v>7615</v>
      </c>
      <c r="L35" s="92" t="s">
        <v>12</v>
      </c>
      <c r="M35" s="89">
        <f t="shared" si="15"/>
        <v>7615</v>
      </c>
      <c r="N35" s="68" t="s">
        <v>12</v>
      </c>
      <c r="O35" s="67">
        <f>SUMIF(Table3[Description],' Accting USE Data Entry Form'!$B35,Table3[Invoice Amount])</f>
        <v>0</v>
      </c>
      <c r="P35" s="68" t="s">
        <v>10</v>
      </c>
      <c r="Q35" s="69">
        <f t="shared" si="16"/>
        <v>0</v>
      </c>
    </row>
    <row r="36" spans="1:17" ht="14.4" customHeight="1" x14ac:dyDescent="0.25">
      <c r="A36" s="65">
        <v>26</v>
      </c>
      <c r="B36" s="61"/>
      <c r="C36" s="64"/>
      <c r="D36" s="71">
        <v>0</v>
      </c>
      <c r="E36" s="63" t="s">
        <v>27</v>
      </c>
      <c r="F36" s="62"/>
      <c r="G36" s="94"/>
      <c r="H36" s="88" t="s">
        <v>10</v>
      </c>
      <c r="I36" s="93">
        <f t="shared" si="13"/>
        <v>0</v>
      </c>
      <c r="J36" s="90"/>
      <c r="K36" s="91">
        <f t="shared" si="14"/>
        <v>0</v>
      </c>
      <c r="L36" s="92" t="s">
        <v>12</v>
      </c>
      <c r="M36" s="89">
        <f t="shared" si="15"/>
        <v>0</v>
      </c>
      <c r="N36" s="68" t="s">
        <v>12</v>
      </c>
      <c r="O36" s="67">
        <f>SUMIF(Table3[Description],' Accting USE Data Entry Form'!$B36,Table3[Invoice Amount])</f>
        <v>0</v>
      </c>
      <c r="P36" s="68" t="s">
        <v>10</v>
      </c>
      <c r="Q36" s="69">
        <f t="shared" si="16"/>
        <v>0</v>
      </c>
    </row>
    <row r="37" spans="1:17" ht="14.4" customHeight="1" x14ac:dyDescent="0.25">
      <c r="A37" s="65">
        <v>27</v>
      </c>
      <c r="B37" s="61"/>
      <c r="C37" s="64"/>
      <c r="D37" s="71">
        <v>0</v>
      </c>
      <c r="E37" s="63" t="s">
        <v>27</v>
      </c>
      <c r="F37" s="62"/>
      <c r="G37" s="94"/>
      <c r="H37" s="88" t="s">
        <v>10</v>
      </c>
      <c r="I37" s="93">
        <f t="shared" si="13"/>
        <v>0</v>
      </c>
      <c r="J37" s="90"/>
      <c r="K37" s="91">
        <f t="shared" si="14"/>
        <v>0</v>
      </c>
      <c r="L37" s="92" t="s">
        <v>12</v>
      </c>
      <c r="M37" s="89">
        <f t="shared" si="15"/>
        <v>0</v>
      </c>
      <c r="N37" s="68" t="s">
        <v>12</v>
      </c>
      <c r="O37" s="67">
        <f>SUMIF(Table3[Description],' Accting USE Data Entry Form'!$B37,Table3[Invoice Amount])</f>
        <v>0</v>
      </c>
      <c r="P37" s="68" t="s">
        <v>10</v>
      </c>
      <c r="Q37" s="69">
        <f t="shared" si="16"/>
        <v>0</v>
      </c>
    </row>
    <row r="38" spans="1:17" ht="14.4" customHeight="1" x14ac:dyDescent="0.25">
      <c r="A38" s="65">
        <v>28</v>
      </c>
      <c r="B38" s="61"/>
      <c r="C38" s="64"/>
      <c r="D38" s="71">
        <v>0</v>
      </c>
      <c r="E38" s="63" t="s">
        <v>27</v>
      </c>
      <c r="F38" s="62"/>
      <c r="G38" s="94"/>
      <c r="H38" s="88" t="s">
        <v>10</v>
      </c>
      <c r="I38" s="93">
        <f t="shared" si="13"/>
        <v>0</v>
      </c>
      <c r="J38" s="90"/>
      <c r="K38" s="91">
        <f t="shared" si="14"/>
        <v>0</v>
      </c>
      <c r="L38" s="92" t="s">
        <v>12</v>
      </c>
      <c r="M38" s="89">
        <f t="shared" si="15"/>
        <v>0</v>
      </c>
      <c r="N38" s="68" t="s">
        <v>12</v>
      </c>
      <c r="O38" s="67">
        <f>SUMIF(Table3[Description],' Accting USE Data Entry Form'!$B38,Table3[Invoice Amount])</f>
        <v>0</v>
      </c>
      <c r="P38" s="68" t="s">
        <v>10</v>
      </c>
      <c r="Q38" s="69">
        <f t="shared" si="16"/>
        <v>0</v>
      </c>
    </row>
    <row r="39" spans="1:17" ht="14.4" customHeight="1" x14ac:dyDescent="0.25">
      <c r="A39" s="65">
        <v>29</v>
      </c>
      <c r="B39" s="61"/>
      <c r="C39" s="64"/>
      <c r="D39" s="71">
        <v>0</v>
      </c>
      <c r="E39" s="63" t="s">
        <v>27</v>
      </c>
      <c r="F39" s="62"/>
      <c r="G39" s="94"/>
      <c r="H39" s="88" t="s">
        <v>10</v>
      </c>
      <c r="I39" s="93">
        <f t="shared" si="13"/>
        <v>0</v>
      </c>
      <c r="J39" s="90"/>
      <c r="K39" s="91">
        <f t="shared" si="14"/>
        <v>0</v>
      </c>
      <c r="L39" s="92" t="s">
        <v>12</v>
      </c>
      <c r="M39" s="89">
        <f t="shared" si="15"/>
        <v>0</v>
      </c>
      <c r="N39" s="68" t="s">
        <v>12</v>
      </c>
      <c r="O39" s="67">
        <f>SUMIF(Table3[Description],' Accting USE Data Entry Form'!$B39,Table3[Invoice Amount])</f>
        <v>0</v>
      </c>
      <c r="P39" s="68" t="s">
        <v>10</v>
      </c>
      <c r="Q39" s="69">
        <f t="shared" si="16"/>
        <v>0</v>
      </c>
    </row>
    <row r="40" spans="1:17" ht="14.4" customHeight="1" x14ac:dyDescent="0.25">
      <c r="A40" s="65">
        <v>30</v>
      </c>
      <c r="B40" s="61"/>
      <c r="C40" s="64"/>
      <c r="D40" s="71">
        <v>0</v>
      </c>
      <c r="E40" s="63" t="s">
        <v>27</v>
      </c>
      <c r="F40" s="62"/>
      <c r="G40" s="94"/>
      <c r="H40" s="88" t="s">
        <v>10</v>
      </c>
      <c r="I40" s="93">
        <f t="shared" si="13"/>
        <v>0</v>
      </c>
      <c r="J40" s="90"/>
      <c r="K40" s="91">
        <f t="shared" si="14"/>
        <v>0</v>
      </c>
      <c r="L40" s="92" t="s">
        <v>12</v>
      </c>
      <c r="M40" s="89">
        <f t="shared" si="15"/>
        <v>0</v>
      </c>
      <c r="N40" s="68" t="s">
        <v>12</v>
      </c>
      <c r="O40" s="67">
        <f>SUMIF(Table3[Description],' Accting USE Data Entry Form'!$B40,Table3[Invoice Amount])</f>
        <v>0</v>
      </c>
      <c r="P40" s="68" t="s">
        <v>10</v>
      </c>
      <c r="Q40" s="69">
        <f t="shared" si="16"/>
        <v>0</v>
      </c>
    </row>
    <row r="41" spans="1:17" ht="14.4" customHeight="1" x14ac:dyDescent="0.25">
      <c r="A41" s="65">
        <v>31</v>
      </c>
      <c r="B41" s="61"/>
      <c r="C41" s="64"/>
      <c r="D41" s="71">
        <v>0</v>
      </c>
      <c r="E41" s="63" t="s">
        <v>27</v>
      </c>
      <c r="F41" s="62"/>
      <c r="G41" s="94"/>
      <c r="H41" s="88" t="s">
        <v>10</v>
      </c>
      <c r="I41" s="93">
        <f t="shared" si="13"/>
        <v>0</v>
      </c>
      <c r="J41" s="90"/>
      <c r="K41" s="91">
        <f t="shared" si="14"/>
        <v>0</v>
      </c>
      <c r="L41" s="92" t="s">
        <v>12</v>
      </c>
      <c r="M41" s="89">
        <f t="shared" si="15"/>
        <v>0</v>
      </c>
      <c r="N41" s="68" t="s">
        <v>12</v>
      </c>
      <c r="O41" s="67">
        <f>SUMIF(Table3[Description],' Accting USE Data Entry Form'!$B41,Table3[Invoice Amount])</f>
        <v>0</v>
      </c>
      <c r="P41" s="68" t="s">
        <v>10</v>
      </c>
      <c r="Q41" s="69">
        <f t="shared" si="16"/>
        <v>0</v>
      </c>
    </row>
    <row r="42" spans="1:17" ht="14.4" customHeight="1" x14ac:dyDescent="0.25">
      <c r="A42" s="65">
        <v>32</v>
      </c>
      <c r="B42" s="61"/>
      <c r="C42" s="64"/>
      <c r="D42" s="71">
        <v>0</v>
      </c>
      <c r="E42" s="63" t="s">
        <v>27</v>
      </c>
      <c r="F42" s="62"/>
      <c r="G42" s="94"/>
      <c r="H42" s="88" t="s">
        <v>10</v>
      </c>
      <c r="I42" s="93">
        <f t="shared" si="13"/>
        <v>0</v>
      </c>
      <c r="J42" s="90"/>
      <c r="K42" s="91">
        <f t="shared" si="14"/>
        <v>0</v>
      </c>
      <c r="L42" s="92" t="s">
        <v>12</v>
      </c>
      <c r="M42" s="89">
        <f t="shared" si="15"/>
        <v>0</v>
      </c>
      <c r="N42" s="68" t="s">
        <v>12</v>
      </c>
      <c r="O42" s="67">
        <f>SUMIF(Table3[Description],' Accting USE Data Entry Form'!$B42,Table3[Invoice Amount])</f>
        <v>0</v>
      </c>
      <c r="P42" s="68" t="s">
        <v>10</v>
      </c>
      <c r="Q42" s="69">
        <f t="shared" si="16"/>
        <v>0</v>
      </c>
    </row>
    <row r="43" spans="1:17" ht="14.4" customHeight="1" x14ac:dyDescent="0.25">
      <c r="A43" s="65">
        <v>33</v>
      </c>
      <c r="B43" s="61"/>
      <c r="C43" s="64"/>
      <c r="D43" s="71">
        <v>0</v>
      </c>
      <c r="E43" s="63" t="s">
        <v>27</v>
      </c>
      <c r="F43" s="62"/>
      <c r="G43" s="94"/>
      <c r="H43" s="88" t="s">
        <v>10</v>
      </c>
      <c r="I43" s="93">
        <f t="shared" si="13"/>
        <v>0</v>
      </c>
      <c r="J43" s="90"/>
      <c r="K43" s="91">
        <f t="shared" si="14"/>
        <v>0</v>
      </c>
      <c r="L43" s="92" t="s">
        <v>12</v>
      </c>
      <c r="M43" s="89">
        <f t="shared" si="15"/>
        <v>0</v>
      </c>
      <c r="N43" s="68" t="s">
        <v>12</v>
      </c>
      <c r="O43" s="67">
        <f>SUMIF(Table3[Description],' Accting USE Data Entry Form'!$B43,Table3[Invoice Amount])</f>
        <v>0</v>
      </c>
      <c r="P43" s="68" t="s">
        <v>10</v>
      </c>
      <c r="Q43" s="69">
        <f t="shared" si="16"/>
        <v>0</v>
      </c>
    </row>
    <row r="44" spans="1:17" ht="14.4" customHeight="1" x14ac:dyDescent="0.25">
      <c r="A44" s="65">
        <v>34</v>
      </c>
      <c r="B44" s="61"/>
      <c r="C44" s="64"/>
      <c r="D44" s="71">
        <v>0</v>
      </c>
      <c r="E44" s="63" t="s">
        <v>27</v>
      </c>
      <c r="F44" s="62"/>
      <c r="G44" s="94"/>
      <c r="H44" s="88" t="s">
        <v>10</v>
      </c>
      <c r="I44" s="93">
        <f t="shared" si="13"/>
        <v>0</v>
      </c>
      <c r="J44" s="90"/>
      <c r="K44" s="91">
        <f t="shared" si="14"/>
        <v>0</v>
      </c>
      <c r="L44" s="92" t="s">
        <v>12</v>
      </c>
      <c r="M44" s="89">
        <f t="shared" si="15"/>
        <v>0</v>
      </c>
      <c r="N44" s="68" t="s">
        <v>12</v>
      </c>
      <c r="O44" s="67">
        <f>SUMIF(Table3[Description],' Accting USE Data Entry Form'!$B44,Table3[Invoice Amount])</f>
        <v>0</v>
      </c>
      <c r="P44" s="68" t="s">
        <v>10</v>
      </c>
      <c r="Q44" s="69">
        <f t="shared" si="16"/>
        <v>0</v>
      </c>
    </row>
    <row r="45" spans="1:17" ht="14.4" customHeight="1" x14ac:dyDescent="0.25">
      <c r="A45" s="65">
        <v>35</v>
      </c>
      <c r="B45" s="61"/>
      <c r="C45" s="64"/>
      <c r="D45" s="71">
        <v>0</v>
      </c>
      <c r="E45" s="63" t="s">
        <v>27</v>
      </c>
      <c r="F45" s="62"/>
      <c r="G45" s="94"/>
      <c r="H45" s="88" t="s">
        <v>10</v>
      </c>
      <c r="I45" s="93">
        <f t="shared" si="13"/>
        <v>0</v>
      </c>
      <c r="J45" s="90"/>
      <c r="K45" s="91">
        <f t="shared" si="14"/>
        <v>0</v>
      </c>
      <c r="L45" s="92" t="s">
        <v>12</v>
      </c>
      <c r="M45" s="89">
        <f t="shared" si="15"/>
        <v>0</v>
      </c>
      <c r="N45" s="68" t="s">
        <v>12</v>
      </c>
      <c r="O45" s="67">
        <f>SUMIF(Table3[Description],' Accting USE Data Entry Form'!$B45,Table3[Invoice Amount])</f>
        <v>0</v>
      </c>
      <c r="P45" s="68" t="s">
        <v>10</v>
      </c>
      <c r="Q45" s="69">
        <f t="shared" si="16"/>
        <v>0</v>
      </c>
    </row>
    <row r="46" spans="1:17" ht="14.4" customHeight="1" x14ac:dyDescent="0.25">
      <c r="A46" s="65">
        <v>36</v>
      </c>
      <c r="B46" s="61"/>
      <c r="C46" s="64"/>
      <c r="D46" s="71">
        <v>0</v>
      </c>
      <c r="E46" s="63" t="s">
        <v>27</v>
      </c>
      <c r="F46" s="62"/>
      <c r="G46" s="94"/>
      <c r="H46" s="88" t="s">
        <v>10</v>
      </c>
      <c r="I46" s="93">
        <f t="shared" si="13"/>
        <v>0</v>
      </c>
      <c r="J46" s="90"/>
      <c r="K46" s="91">
        <f t="shared" si="14"/>
        <v>0</v>
      </c>
      <c r="L46" s="92" t="s">
        <v>12</v>
      </c>
      <c r="M46" s="89">
        <f t="shared" si="15"/>
        <v>0</v>
      </c>
      <c r="N46" s="68" t="s">
        <v>12</v>
      </c>
      <c r="O46" s="67">
        <f>SUMIF(Table3[Description],' Accting USE Data Entry Form'!$B46,Table3[Invoice Amount])</f>
        <v>0</v>
      </c>
      <c r="P46" s="68" t="s">
        <v>10</v>
      </c>
      <c r="Q46" s="69">
        <f t="shared" si="16"/>
        <v>0</v>
      </c>
    </row>
    <row r="47" spans="1:17" ht="14.4" customHeight="1" x14ac:dyDescent="0.25">
      <c r="A47" s="65">
        <v>37</v>
      </c>
      <c r="B47" s="61"/>
      <c r="C47" s="64"/>
      <c r="D47" s="71">
        <v>0</v>
      </c>
      <c r="E47" s="63" t="s">
        <v>27</v>
      </c>
      <c r="F47" s="62"/>
      <c r="G47" s="94"/>
      <c r="H47" s="88" t="s">
        <v>10</v>
      </c>
      <c r="I47" s="93">
        <f t="shared" si="13"/>
        <v>0</v>
      </c>
      <c r="J47" s="90"/>
      <c r="K47" s="91">
        <f t="shared" si="14"/>
        <v>0</v>
      </c>
      <c r="L47" s="92" t="s">
        <v>12</v>
      </c>
      <c r="M47" s="89">
        <f t="shared" si="15"/>
        <v>0</v>
      </c>
      <c r="N47" s="68" t="s">
        <v>12</v>
      </c>
      <c r="O47" s="67">
        <f>SUMIF(Table3[Description],' Accting USE Data Entry Form'!$B47,Table3[Invoice Amount])</f>
        <v>0</v>
      </c>
      <c r="P47" s="68" t="s">
        <v>10</v>
      </c>
      <c r="Q47" s="69">
        <f t="shared" si="16"/>
        <v>0</v>
      </c>
    </row>
    <row r="48" spans="1:17" ht="14.4" customHeight="1" x14ac:dyDescent="0.25">
      <c r="A48" s="65">
        <v>38</v>
      </c>
      <c r="B48" s="61"/>
      <c r="C48" s="64"/>
      <c r="D48" s="71">
        <v>0</v>
      </c>
      <c r="E48" s="63" t="s">
        <v>27</v>
      </c>
      <c r="F48" s="62"/>
      <c r="G48" s="94"/>
      <c r="H48" s="88" t="s">
        <v>10</v>
      </c>
      <c r="I48" s="93">
        <f t="shared" si="13"/>
        <v>0</v>
      </c>
      <c r="J48" s="90"/>
      <c r="K48" s="91">
        <f t="shared" si="14"/>
        <v>0</v>
      </c>
      <c r="L48" s="92" t="s">
        <v>12</v>
      </c>
      <c r="M48" s="89">
        <f t="shared" si="15"/>
        <v>0</v>
      </c>
      <c r="N48" s="68" t="s">
        <v>12</v>
      </c>
      <c r="O48" s="67">
        <f>SUMIF(Table3[Description],' Accting USE Data Entry Form'!$B48,Table3[Invoice Amount])</f>
        <v>0</v>
      </c>
      <c r="P48" s="68" t="s">
        <v>10</v>
      </c>
      <c r="Q48" s="69">
        <f t="shared" si="16"/>
        <v>0</v>
      </c>
    </row>
    <row r="49" spans="1:17" ht="14.4" customHeight="1" x14ac:dyDescent="0.25">
      <c r="A49" s="65">
        <v>39</v>
      </c>
      <c r="B49" s="61"/>
      <c r="C49" s="64"/>
      <c r="D49" s="71">
        <v>0</v>
      </c>
      <c r="E49" s="63" t="s">
        <v>27</v>
      </c>
      <c r="F49" s="62"/>
      <c r="G49" s="94"/>
      <c r="H49" s="88" t="s">
        <v>10</v>
      </c>
      <c r="I49" s="93">
        <f t="shared" si="13"/>
        <v>0</v>
      </c>
      <c r="J49" s="90"/>
      <c r="K49" s="91">
        <f t="shared" si="14"/>
        <v>0</v>
      </c>
      <c r="L49" s="92" t="s">
        <v>12</v>
      </c>
      <c r="M49" s="89">
        <f t="shared" si="15"/>
        <v>0</v>
      </c>
      <c r="N49" s="68" t="s">
        <v>12</v>
      </c>
      <c r="O49" s="67">
        <f>SUMIF(Table3[Description],' Accting USE Data Entry Form'!$B49,Table3[Invoice Amount])</f>
        <v>0</v>
      </c>
      <c r="P49" s="68" t="s">
        <v>10</v>
      </c>
      <c r="Q49" s="69">
        <f t="shared" si="16"/>
        <v>0</v>
      </c>
    </row>
    <row r="50" spans="1:17" ht="14.4" customHeight="1" x14ac:dyDescent="0.25">
      <c r="A50" s="65">
        <v>40</v>
      </c>
      <c r="B50" s="61"/>
      <c r="C50" s="64"/>
      <c r="D50" s="71">
        <v>0</v>
      </c>
      <c r="E50" s="63" t="s">
        <v>27</v>
      </c>
      <c r="F50" s="62"/>
      <c r="G50" s="94"/>
      <c r="H50" s="88" t="s">
        <v>10</v>
      </c>
      <c r="I50" s="93">
        <f t="shared" ref="I50:I60" si="17">D50*F50</f>
        <v>0</v>
      </c>
      <c r="J50" s="90"/>
      <c r="K50" s="91">
        <f t="shared" ref="K50:K60" si="18">+I50</f>
        <v>0</v>
      </c>
      <c r="L50" s="92" t="s">
        <v>12</v>
      </c>
      <c r="M50" s="89">
        <f t="shared" ref="M50:M60" si="19">K50-O50</f>
        <v>0</v>
      </c>
      <c r="N50" s="68" t="s">
        <v>12</v>
      </c>
      <c r="O50" s="67">
        <f>SUMIF(Table3[Description],' Accting USE Data Entry Form'!$B50,Table3[Invoice Amount])</f>
        <v>0</v>
      </c>
      <c r="P50" s="68" t="s">
        <v>10</v>
      </c>
      <c r="Q50" s="69">
        <f t="shared" ref="Q50:Q60" si="20">+K50-M50-O50</f>
        <v>0</v>
      </c>
    </row>
    <row r="51" spans="1:17" ht="14.4" customHeight="1" x14ac:dyDescent="0.25">
      <c r="A51" s="65">
        <v>41</v>
      </c>
      <c r="B51" s="61"/>
      <c r="C51" s="64"/>
      <c r="D51" s="71">
        <v>0</v>
      </c>
      <c r="E51" s="63" t="s">
        <v>27</v>
      </c>
      <c r="F51" s="62"/>
      <c r="G51" s="94"/>
      <c r="H51" s="88" t="s">
        <v>10</v>
      </c>
      <c r="I51" s="93">
        <f t="shared" si="17"/>
        <v>0</v>
      </c>
      <c r="J51" s="90"/>
      <c r="K51" s="91">
        <f t="shared" si="18"/>
        <v>0</v>
      </c>
      <c r="L51" s="92" t="s">
        <v>12</v>
      </c>
      <c r="M51" s="89">
        <f t="shared" si="19"/>
        <v>0</v>
      </c>
      <c r="N51" s="68" t="s">
        <v>12</v>
      </c>
      <c r="O51" s="67">
        <f>SUMIF(Table3[Description],' Accting USE Data Entry Form'!$B51,Table3[Invoice Amount])</f>
        <v>0</v>
      </c>
      <c r="P51" s="68" t="s">
        <v>10</v>
      </c>
      <c r="Q51" s="69">
        <f t="shared" si="20"/>
        <v>0</v>
      </c>
    </row>
    <row r="52" spans="1:17" ht="14.4" customHeight="1" x14ac:dyDescent="0.25">
      <c r="A52" s="65">
        <v>42</v>
      </c>
      <c r="B52" s="61"/>
      <c r="C52" s="64"/>
      <c r="D52" s="71">
        <v>0</v>
      </c>
      <c r="E52" s="63" t="s">
        <v>27</v>
      </c>
      <c r="F52" s="62"/>
      <c r="G52" s="94"/>
      <c r="H52" s="88" t="s">
        <v>10</v>
      </c>
      <c r="I52" s="93">
        <f t="shared" si="17"/>
        <v>0</v>
      </c>
      <c r="J52" s="90"/>
      <c r="K52" s="91">
        <f t="shared" si="18"/>
        <v>0</v>
      </c>
      <c r="L52" s="92" t="s">
        <v>12</v>
      </c>
      <c r="M52" s="89">
        <f t="shared" si="19"/>
        <v>0</v>
      </c>
      <c r="N52" s="68" t="s">
        <v>12</v>
      </c>
      <c r="O52" s="67">
        <f>SUMIF(Table3[Description],' Accting USE Data Entry Form'!$B52,Table3[Invoice Amount])</f>
        <v>0</v>
      </c>
      <c r="P52" s="68" t="s">
        <v>10</v>
      </c>
      <c r="Q52" s="69">
        <f t="shared" si="20"/>
        <v>0</v>
      </c>
    </row>
    <row r="53" spans="1:17" ht="14.4" customHeight="1" x14ac:dyDescent="0.25">
      <c r="A53" s="65">
        <v>43</v>
      </c>
      <c r="B53" s="61"/>
      <c r="C53" s="64"/>
      <c r="D53" s="71">
        <v>0</v>
      </c>
      <c r="E53" s="63" t="s">
        <v>27</v>
      </c>
      <c r="F53" s="62"/>
      <c r="G53" s="94"/>
      <c r="H53" s="88" t="s">
        <v>10</v>
      </c>
      <c r="I53" s="93">
        <f t="shared" si="17"/>
        <v>0</v>
      </c>
      <c r="J53" s="90"/>
      <c r="K53" s="91">
        <f t="shared" si="18"/>
        <v>0</v>
      </c>
      <c r="L53" s="92" t="s">
        <v>12</v>
      </c>
      <c r="M53" s="89">
        <f t="shared" si="19"/>
        <v>0</v>
      </c>
      <c r="N53" s="68" t="s">
        <v>12</v>
      </c>
      <c r="O53" s="67">
        <f>SUMIF(Table3[Description],' Accting USE Data Entry Form'!$B53,Table3[Invoice Amount])</f>
        <v>0</v>
      </c>
      <c r="P53" s="68" t="s">
        <v>10</v>
      </c>
      <c r="Q53" s="69">
        <f t="shared" si="20"/>
        <v>0</v>
      </c>
    </row>
    <row r="54" spans="1:17" ht="14.4" customHeight="1" x14ac:dyDescent="0.25">
      <c r="A54" s="65">
        <v>44</v>
      </c>
      <c r="B54" s="61"/>
      <c r="C54" s="73"/>
      <c r="D54" s="74">
        <v>0</v>
      </c>
      <c r="E54" s="63" t="s">
        <v>27</v>
      </c>
      <c r="F54" s="62"/>
      <c r="G54" s="94"/>
      <c r="H54" s="88" t="s">
        <v>10</v>
      </c>
      <c r="I54" s="93">
        <f t="shared" si="17"/>
        <v>0</v>
      </c>
      <c r="J54" s="90"/>
      <c r="K54" s="91">
        <f t="shared" si="18"/>
        <v>0</v>
      </c>
      <c r="L54" s="92" t="s">
        <v>12</v>
      </c>
      <c r="M54" s="89">
        <f t="shared" si="19"/>
        <v>0</v>
      </c>
      <c r="N54" s="68" t="s">
        <v>12</v>
      </c>
      <c r="O54" s="67">
        <f>SUMIF(Table3[Description],' Accting USE Data Entry Form'!$B54,Table3[Invoice Amount])</f>
        <v>0</v>
      </c>
      <c r="P54" s="68" t="s">
        <v>10</v>
      </c>
      <c r="Q54" s="69">
        <f t="shared" si="20"/>
        <v>0</v>
      </c>
    </row>
    <row r="55" spans="1:17" ht="14.4" customHeight="1" x14ac:dyDescent="0.25">
      <c r="A55" s="65">
        <v>45</v>
      </c>
      <c r="B55" s="96" t="s">
        <v>54</v>
      </c>
      <c r="C55" s="72"/>
      <c r="D55" s="75"/>
      <c r="E55" s="63" t="s">
        <v>27</v>
      </c>
      <c r="F55" s="62"/>
      <c r="G55" s="94"/>
      <c r="H55" s="88" t="s">
        <v>10</v>
      </c>
      <c r="I55" s="93">
        <f t="shared" si="17"/>
        <v>0</v>
      </c>
      <c r="J55" s="90"/>
      <c r="K55" s="91">
        <f t="shared" si="18"/>
        <v>0</v>
      </c>
      <c r="L55" s="92" t="s">
        <v>12</v>
      </c>
      <c r="M55" s="89">
        <f t="shared" si="19"/>
        <v>0</v>
      </c>
      <c r="N55" s="68" t="s">
        <v>12</v>
      </c>
      <c r="O55" s="67">
        <f>SUMIF(Table3[Description],' Accting USE Data Entry Form'!$B55,Table3[Invoice Amount])</f>
        <v>0</v>
      </c>
      <c r="P55" s="68" t="s">
        <v>10</v>
      </c>
      <c r="Q55" s="69">
        <f t="shared" si="20"/>
        <v>0</v>
      </c>
    </row>
    <row r="56" spans="1:17" ht="14.4" customHeight="1" x14ac:dyDescent="0.25">
      <c r="A56" s="65">
        <v>46</v>
      </c>
      <c r="B56" s="96" t="s">
        <v>54</v>
      </c>
      <c r="C56" s="72"/>
      <c r="D56" s="75"/>
      <c r="E56" s="63" t="s">
        <v>27</v>
      </c>
      <c r="F56" s="62"/>
      <c r="G56" s="94"/>
      <c r="H56" s="88" t="s">
        <v>10</v>
      </c>
      <c r="I56" s="93">
        <f t="shared" si="17"/>
        <v>0</v>
      </c>
      <c r="J56" s="90"/>
      <c r="K56" s="91">
        <f t="shared" si="18"/>
        <v>0</v>
      </c>
      <c r="L56" s="92" t="s">
        <v>12</v>
      </c>
      <c r="M56" s="89">
        <f t="shared" si="19"/>
        <v>0</v>
      </c>
      <c r="N56" s="68" t="s">
        <v>12</v>
      </c>
      <c r="O56" s="67">
        <f>SUMIF(Table3[Description],' Accting USE Data Entry Form'!$B56,Table3[Invoice Amount])</f>
        <v>0</v>
      </c>
      <c r="P56" s="68" t="s">
        <v>10</v>
      </c>
      <c r="Q56" s="69">
        <f t="shared" si="20"/>
        <v>0</v>
      </c>
    </row>
    <row r="57" spans="1:17" ht="14.4" customHeight="1" x14ac:dyDescent="0.25">
      <c r="A57" s="65">
        <v>47</v>
      </c>
      <c r="B57" s="96" t="s">
        <v>54</v>
      </c>
      <c r="C57" s="72"/>
      <c r="D57" s="75"/>
      <c r="E57" s="63" t="s">
        <v>27</v>
      </c>
      <c r="F57" s="62"/>
      <c r="G57" s="94"/>
      <c r="H57" s="88" t="s">
        <v>10</v>
      </c>
      <c r="I57" s="93">
        <f t="shared" si="17"/>
        <v>0</v>
      </c>
      <c r="J57" s="90"/>
      <c r="K57" s="91">
        <f t="shared" si="18"/>
        <v>0</v>
      </c>
      <c r="L57" s="92" t="s">
        <v>12</v>
      </c>
      <c r="M57" s="89">
        <f t="shared" si="19"/>
        <v>0</v>
      </c>
      <c r="N57" s="68" t="s">
        <v>12</v>
      </c>
      <c r="O57" s="67">
        <f>SUMIF(Table3[Description],' Accting USE Data Entry Form'!$B57,Table3[Invoice Amount])</f>
        <v>0</v>
      </c>
      <c r="P57" s="68" t="s">
        <v>10</v>
      </c>
      <c r="Q57" s="69">
        <f t="shared" si="20"/>
        <v>0</v>
      </c>
    </row>
    <row r="58" spans="1:17" ht="14.4" customHeight="1" x14ac:dyDescent="0.25">
      <c r="A58" s="65">
        <v>48</v>
      </c>
      <c r="B58" s="96" t="s">
        <v>54</v>
      </c>
      <c r="C58" s="72"/>
      <c r="D58" s="75"/>
      <c r="E58" s="63" t="s">
        <v>27</v>
      </c>
      <c r="F58" s="62"/>
      <c r="G58" s="94"/>
      <c r="H58" s="88" t="s">
        <v>10</v>
      </c>
      <c r="I58" s="93">
        <f t="shared" si="17"/>
        <v>0</v>
      </c>
      <c r="J58" s="90"/>
      <c r="K58" s="91">
        <f t="shared" si="18"/>
        <v>0</v>
      </c>
      <c r="L58" s="92" t="s">
        <v>12</v>
      </c>
      <c r="M58" s="89">
        <f t="shared" si="19"/>
        <v>0</v>
      </c>
      <c r="N58" s="68" t="s">
        <v>12</v>
      </c>
      <c r="O58" s="67">
        <f>SUMIF(Table3[Description],' Accting USE Data Entry Form'!$B58,Table3[Invoice Amount])</f>
        <v>0</v>
      </c>
      <c r="P58" s="68" t="s">
        <v>10</v>
      </c>
      <c r="Q58" s="69">
        <f t="shared" si="20"/>
        <v>0</v>
      </c>
    </row>
    <row r="59" spans="1:17" ht="14.4" customHeight="1" x14ac:dyDescent="0.25">
      <c r="A59" s="65">
        <v>49</v>
      </c>
      <c r="B59" s="96" t="s">
        <v>54</v>
      </c>
      <c r="C59" s="72"/>
      <c r="D59" s="75"/>
      <c r="E59" s="63" t="s">
        <v>27</v>
      </c>
      <c r="F59" s="62"/>
      <c r="G59" s="94"/>
      <c r="H59" s="88" t="s">
        <v>10</v>
      </c>
      <c r="I59" s="93">
        <f t="shared" si="17"/>
        <v>0</v>
      </c>
      <c r="J59" s="90"/>
      <c r="K59" s="91">
        <f t="shared" si="18"/>
        <v>0</v>
      </c>
      <c r="L59" s="92" t="s">
        <v>12</v>
      </c>
      <c r="M59" s="89">
        <f t="shared" si="19"/>
        <v>0</v>
      </c>
      <c r="N59" s="68" t="s">
        <v>12</v>
      </c>
      <c r="O59" s="67">
        <f>SUMIF(Table3[Description],' Accting USE Data Entry Form'!$B59,Table3[Invoice Amount])</f>
        <v>0</v>
      </c>
      <c r="P59" s="68" t="s">
        <v>10</v>
      </c>
      <c r="Q59" s="69">
        <f t="shared" si="20"/>
        <v>0</v>
      </c>
    </row>
    <row r="60" spans="1:17" ht="14.4" customHeight="1" x14ac:dyDescent="0.25">
      <c r="A60" s="65">
        <v>50</v>
      </c>
      <c r="B60" s="96" t="s">
        <v>54</v>
      </c>
      <c r="C60" s="83"/>
      <c r="D60" s="75"/>
      <c r="E60" s="25" t="s">
        <v>27</v>
      </c>
      <c r="F60" s="62"/>
      <c r="G60" s="94"/>
      <c r="H60" s="88" t="s">
        <v>10</v>
      </c>
      <c r="I60" s="93">
        <f t="shared" si="17"/>
        <v>0</v>
      </c>
      <c r="J60" s="90"/>
      <c r="K60" s="91">
        <f t="shared" si="18"/>
        <v>0</v>
      </c>
      <c r="L60" s="92" t="s">
        <v>12</v>
      </c>
      <c r="M60" s="89">
        <f t="shared" si="19"/>
        <v>0</v>
      </c>
      <c r="N60" s="68" t="s">
        <v>12</v>
      </c>
      <c r="O60" s="67">
        <f>SUMIF(Table3[Description],' Accting USE Data Entry Form'!$B60,Table3[Invoice Amount])</f>
        <v>0</v>
      </c>
      <c r="P60" s="68" t="s">
        <v>10</v>
      </c>
      <c r="Q60" s="69">
        <f t="shared" si="20"/>
        <v>0</v>
      </c>
    </row>
    <row r="61" spans="1:17" ht="14.4" customHeight="1" x14ac:dyDescent="0.25">
      <c r="A61" s="54"/>
      <c r="D61" s="55">
        <f>I61/F61</f>
        <v>0.37158620308460588</v>
      </c>
      <c r="E61" s="56"/>
      <c r="F61" s="57">
        <f>SUM(F11:F60)</f>
        <v>4993377</v>
      </c>
      <c r="G61" s="56"/>
      <c r="H61" s="41"/>
      <c r="I61" s="57">
        <f>SUM(I11:I60)</f>
        <v>1855470</v>
      </c>
      <c r="J61" s="41"/>
      <c r="K61" s="57">
        <f>SUM(K11:K60)</f>
        <v>1855470</v>
      </c>
      <c r="L61" s="56"/>
      <c r="M61" s="57">
        <f>SUM(M11:M60)</f>
        <v>1855470</v>
      </c>
      <c r="N61" s="56"/>
      <c r="O61" s="57">
        <f>SUM(O11:O60)</f>
        <v>0</v>
      </c>
      <c r="P61" s="56"/>
      <c r="Q61" s="57">
        <f>SUM(Q11:Q60)</f>
        <v>0</v>
      </c>
    </row>
    <row r="62" spans="1:17" ht="14.4" customHeight="1" x14ac:dyDescent="0.25">
      <c r="H62" s="40"/>
      <c r="J62" s="40"/>
    </row>
    <row r="63" spans="1:17" ht="14.4" customHeight="1" x14ac:dyDescent="0.25">
      <c r="H63" s="40"/>
      <c r="J63" s="40"/>
    </row>
    <row r="64" spans="1:17" ht="14.4" customHeight="1" thickBot="1" x14ac:dyDescent="0.3">
      <c r="A64" s="43" t="s">
        <v>7</v>
      </c>
      <c r="F64" s="153" t="s">
        <v>57</v>
      </c>
      <c r="G64" s="154"/>
      <c r="H64" s="154"/>
      <c r="I64" s="154"/>
      <c r="J64" s="154"/>
      <c r="K64" s="154"/>
      <c r="L64" s="154"/>
      <c r="M64" s="154"/>
      <c r="N64" s="10"/>
      <c r="O64" s="86">
        <f>O5</f>
        <v>42947</v>
      </c>
    </row>
    <row r="65" spans="1:15" ht="14.4" customHeight="1" x14ac:dyDescent="0.25">
      <c r="H65" s="2"/>
      <c r="I65" s="44"/>
      <c r="J65" s="2"/>
      <c r="K65" s="4"/>
      <c r="O65" s="46" t="s">
        <v>3</v>
      </c>
    </row>
    <row r="66" spans="1:15" ht="14.4" customHeight="1" x14ac:dyDescent="0.25">
      <c r="H66" s="2"/>
      <c r="I66" s="44"/>
      <c r="J66" s="2"/>
      <c r="K66" s="4"/>
      <c r="O66" s="46"/>
    </row>
    <row r="67" spans="1:15" ht="14.4" customHeight="1" x14ac:dyDescent="0.25">
      <c r="A67" s="43" t="s">
        <v>8</v>
      </c>
      <c r="H67" s="2"/>
      <c r="I67" s="49"/>
      <c r="J67" s="7"/>
      <c r="K67" s="9"/>
      <c r="L67" s="10"/>
      <c r="M67" s="47"/>
      <c r="N67" s="10"/>
      <c r="O67" s="47"/>
    </row>
    <row r="68" spans="1:15" x14ac:dyDescent="0.25">
      <c r="O68" s="46" t="s">
        <v>3</v>
      </c>
    </row>
  </sheetData>
  <sheetProtection selectLockedCells="1"/>
  <mergeCells count="8">
    <mergeCell ref="A1:Q1"/>
    <mergeCell ref="A2:Q2"/>
    <mergeCell ref="A3:Q3"/>
    <mergeCell ref="F64:M64"/>
    <mergeCell ref="O6:O7"/>
    <mergeCell ref="D5:H5"/>
    <mergeCell ref="D7:H7"/>
    <mergeCell ref="D9:H9"/>
  </mergeCells>
  <phoneticPr fontId="8" type="noConversion"/>
  <dataValidations count="1">
    <dataValidation type="list" allowBlank="1" showInputMessage="1" showErrorMessage="1" error="Must choose from Drop Down Menu" sqref="B11:B32">
      <formula1>$B$11:$B$60</formula1>
    </dataValidation>
  </dataValidations>
  <pageMargins left="0.75" right="0.75" top="1" bottom="1" header="0.5" footer="0.5"/>
  <pageSetup scale="58" orientation="landscape" horizontalDpi="200" verticalDpi="200" r:id="rId1"/>
  <headerFooter alignWithMargins="0">
    <oddFooter>&amp;L&amp;Z&amp;F &amp;A</oddFooter>
  </headerFooter>
  <ignoredErrors>
    <ignoredError sqref="O11:O60 M11:M61 I11:I61" unlockedFormula="1"/>
  </ignoredError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List!$D$11:$D$63</xm:f>
          </x14:formula1>
          <xm:sqref>O5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workbookViewId="0">
      <selection activeCell="C30" sqref="C30"/>
    </sheetView>
  </sheetViews>
  <sheetFormatPr defaultRowHeight="13.2" x14ac:dyDescent="0.25"/>
  <cols>
    <col min="1" max="1" width="10.21875" style="79" customWidth="1"/>
    <col min="2" max="2" width="13" style="79" customWidth="1"/>
    <col min="3" max="3" width="64.33203125" customWidth="1"/>
    <col min="4" max="4" width="16.77734375" bestFit="1" customWidth="1"/>
  </cols>
  <sheetData>
    <row r="1" spans="1:4" x14ac:dyDescent="0.25">
      <c r="A1" s="66" t="s">
        <v>51</v>
      </c>
      <c r="B1" s="66" t="s">
        <v>52</v>
      </c>
      <c r="C1" s="77" t="s">
        <v>48</v>
      </c>
      <c r="D1" s="77" t="s">
        <v>53</v>
      </c>
    </row>
    <row r="2" spans="1:4" x14ac:dyDescent="0.25">
      <c r="B2" s="85"/>
      <c r="C2" t="s">
        <v>58</v>
      </c>
      <c r="D2" s="78"/>
    </row>
    <row r="3" spans="1:4" x14ac:dyDescent="0.25">
      <c r="B3" s="85"/>
      <c r="C3" t="s">
        <v>59</v>
      </c>
      <c r="D3" s="78"/>
    </row>
    <row r="4" spans="1:4" x14ac:dyDescent="0.25">
      <c r="B4" s="85"/>
      <c r="C4" t="s">
        <v>60</v>
      </c>
      <c r="D4" s="78"/>
    </row>
    <row r="5" spans="1:4" x14ac:dyDescent="0.25">
      <c r="B5" s="85"/>
      <c r="C5" t="s">
        <v>61</v>
      </c>
      <c r="D5" s="78"/>
    </row>
    <row r="6" spans="1:4" x14ac:dyDescent="0.25">
      <c r="B6" s="85"/>
      <c r="C6" t="s">
        <v>62</v>
      </c>
      <c r="D6" s="78"/>
    </row>
    <row r="7" spans="1:4" x14ac:dyDescent="0.25">
      <c r="B7" s="85"/>
      <c r="C7" t="s">
        <v>63</v>
      </c>
      <c r="D7" s="78"/>
    </row>
    <row r="8" spans="1:4" x14ac:dyDescent="0.25">
      <c r="B8" s="85"/>
      <c r="C8" t="s">
        <v>64</v>
      </c>
      <c r="D8" s="78"/>
    </row>
    <row r="9" spans="1:4" x14ac:dyDescent="0.25">
      <c r="C9" t="s">
        <v>65</v>
      </c>
      <c r="D9" s="78"/>
    </row>
    <row r="10" spans="1:4" x14ac:dyDescent="0.25">
      <c r="C10" t="s">
        <v>66</v>
      </c>
      <c r="D10" s="78"/>
    </row>
    <row r="11" spans="1:4" x14ac:dyDescent="0.25">
      <c r="C11" t="s">
        <v>67</v>
      </c>
      <c r="D11" s="78"/>
    </row>
    <row r="12" spans="1:4" x14ac:dyDescent="0.25">
      <c r="C12" t="s">
        <v>68</v>
      </c>
      <c r="D12" s="78"/>
    </row>
    <row r="13" spans="1:4" x14ac:dyDescent="0.25">
      <c r="C13" t="s">
        <v>69</v>
      </c>
      <c r="D13" s="78"/>
    </row>
    <row r="14" spans="1:4" x14ac:dyDescent="0.25">
      <c r="A14" s="80"/>
      <c r="B14" s="80"/>
      <c r="C14" t="s">
        <v>70</v>
      </c>
      <c r="D14" s="78"/>
    </row>
    <row r="15" spans="1:4" x14ac:dyDescent="0.25">
      <c r="A15" s="80"/>
      <c r="B15" s="80"/>
      <c r="C15" t="s">
        <v>71</v>
      </c>
      <c r="D15" s="78"/>
    </row>
    <row r="16" spans="1:4" x14ac:dyDescent="0.25">
      <c r="A16" s="80"/>
      <c r="B16" s="80"/>
      <c r="C16" t="s">
        <v>72</v>
      </c>
      <c r="D16" s="78"/>
    </row>
    <row r="17" spans="1:4" x14ac:dyDescent="0.25">
      <c r="A17" s="80"/>
      <c r="B17" s="80"/>
      <c r="C17" t="s">
        <v>73</v>
      </c>
      <c r="D17" s="78"/>
    </row>
    <row r="18" spans="1:4" x14ac:dyDescent="0.25">
      <c r="A18" s="80"/>
      <c r="B18" s="80"/>
      <c r="C18" t="s">
        <v>74</v>
      </c>
      <c r="D18" s="78"/>
    </row>
    <row r="19" spans="1:4" x14ac:dyDescent="0.25">
      <c r="A19" s="80"/>
      <c r="B19" s="80"/>
      <c r="C19" t="s">
        <v>75</v>
      </c>
      <c r="D19" s="78"/>
    </row>
    <row r="20" spans="1:4" x14ac:dyDescent="0.25">
      <c r="A20" s="80"/>
      <c r="B20" s="80"/>
      <c r="C20" t="s">
        <v>76</v>
      </c>
      <c r="D20" s="78"/>
    </row>
    <row r="21" spans="1:4" x14ac:dyDescent="0.25">
      <c r="A21" s="80"/>
      <c r="B21" s="80"/>
      <c r="C21" t="s">
        <v>77</v>
      </c>
      <c r="D21" s="78"/>
    </row>
    <row r="22" spans="1:4" x14ac:dyDescent="0.25">
      <c r="A22" s="80"/>
      <c r="B22" s="80"/>
      <c r="C22" t="s">
        <v>78</v>
      </c>
      <c r="D22" s="78"/>
    </row>
    <row r="23" spans="1:4" x14ac:dyDescent="0.25">
      <c r="A23" s="80"/>
      <c r="B23" s="80"/>
      <c r="C23" t="s">
        <v>79</v>
      </c>
      <c r="D23" s="78"/>
    </row>
  </sheetData>
  <pageMargins left="0.7" right="0.7" top="0.75" bottom="0.75" header="0.3" footer="0.3"/>
  <pageSetup orientation="portrait" r:id="rId1"/>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error="Must choose from Drop Down Menu">
          <x14:formula1>
            <xm:f>' Accting USE Data Entry Form'!$B$11:$B$60</xm:f>
          </x14:formula1>
          <xm:sqref>C2:C1048576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D63"/>
  <sheetViews>
    <sheetView workbookViewId="0">
      <selection activeCell="I23" sqref="I23"/>
    </sheetView>
  </sheetViews>
  <sheetFormatPr defaultRowHeight="13.2" x14ac:dyDescent="0.25"/>
  <cols>
    <col min="2" max="2" width="12.6640625" customWidth="1"/>
    <col min="4" max="4" width="10.109375" bestFit="1" customWidth="1"/>
  </cols>
  <sheetData>
    <row r="3" spans="2:4" x14ac:dyDescent="0.25">
      <c r="B3" s="58" t="s">
        <v>50</v>
      </c>
      <c r="D3" t="s">
        <v>3</v>
      </c>
    </row>
    <row r="4" spans="2:4" x14ac:dyDescent="0.25">
      <c r="B4" s="59">
        <v>1</v>
      </c>
      <c r="D4" s="60">
        <v>42400</v>
      </c>
    </row>
    <row r="5" spans="2:4" x14ac:dyDescent="0.25">
      <c r="B5" s="59">
        <v>0.95</v>
      </c>
      <c r="D5" s="60">
        <v>42429</v>
      </c>
    </row>
    <row r="6" spans="2:4" x14ac:dyDescent="0.25">
      <c r="B6" s="59">
        <v>0.89999999999999991</v>
      </c>
      <c r="D6" s="60">
        <v>42460</v>
      </c>
    </row>
    <row r="7" spans="2:4" x14ac:dyDescent="0.25">
      <c r="B7" s="59">
        <v>0.84999999999999987</v>
      </c>
      <c r="D7" s="60">
        <v>42490</v>
      </c>
    </row>
    <row r="8" spans="2:4" x14ac:dyDescent="0.25">
      <c r="B8" s="59">
        <v>0.79999999999999982</v>
      </c>
      <c r="D8" s="60">
        <v>42521</v>
      </c>
    </row>
    <row r="9" spans="2:4" x14ac:dyDescent="0.25">
      <c r="B9" s="59">
        <v>0.74999999999999978</v>
      </c>
      <c r="D9" s="60">
        <v>42551</v>
      </c>
    </row>
    <row r="10" spans="2:4" x14ac:dyDescent="0.25">
      <c r="B10" s="59">
        <v>0.69999999999999973</v>
      </c>
      <c r="D10" s="60">
        <v>42582</v>
      </c>
    </row>
    <row r="11" spans="2:4" x14ac:dyDescent="0.25">
      <c r="B11" s="59">
        <v>0.64999999999999969</v>
      </c>
      <c r="D11" s="60">
        <v>42613</v>
      </c>
    </row>
    <row r="12" spans="2:4" x14ac:dyDescent="0.25">
      <c r="B12" s="59">
        <v>0.59999999999999964</v>
      </c>
      <c r="D12" s="60">
        <v>42643</v>
      </c>
    </row>
    <row r="13" spans="2:4" x14ac:dyDescent="0.25">
      <c r="B13" s="59">
        <v>0.5499999999999996</v>
      </c>
      <c r="D13" s="60">
        <v>42674</v>
      </c>
    </row>
    <row r="14" spans="2:4" x14ac:dyDescent="0.25">
      <c r="B14" s="59">
        <v>0.49999999999999961</v>
      </c>
      <c r="D14" s="60">
        <v>42704</v>
      </c>
    </row>
    <row r="15" spans="2:4" x14ac:dyDescent="0.25">
      <c r="B15" s="59">
        <v>0.44999999999999962</v>
      </c>
      <c r="D15" s="60">
        <v>42735</v>
      </c>
    </row>
    <row r="16" spans="2:4" x14ac:dyDescent="0.25">
      <c r="B16" s="59">
        <v>0.39999999999999963</v>
      </c>
      <c r="D16" s="60">
        <v>42766</v>
      </c>
    </row>
    <row r="17" spans="2:4" x14ac:dyDescent="0.25">
      <c r="B17" s="59">
        <v>0.34999999999999964</v>
      </c>
      <c r="D17" s="60">
        <v>42794</v>
      </c>
    </row>
    <row r="18" spans="2:4" x14ac:dyDescent="0.25">
      <c r="B18" s="59">
        <v>0.29999999999999966</v>
      </c>
      <c r="D18" s="60">
        <v>42825</v>
      </c>
    </row>
    <row r="19" spans="2:4" x14ac:dyDescent="0.25">
      <c r="B19" s="59">
        <v>0.24999999999999967</v>
      </c>
      <c r="D19" s="60">
        <v>42855</v>
      </c>
    </row>
    <row r="20" spans="2:4" x14ac:dyDescent="0.25">
      <c r="B20" s="59">
        <v>0.19999999999999968</v>
      </c>
      <c r="D20" s="60">
        <v>42886</v>
      </c>
    </row>
    <row r="21" spans="2:4" x14ac:dyDescent="0.25">
      <c r="B21" s="59">
        <v>0.14999999999999969</v>
      </c>
      <c r="D21" s="60">
        <v>42916</v>
      </c>
    </row>
    <row r="22" spans="2:4" x14ac:dyDescent="0.25">
      <c r="B22" s="59">
        <v>9.9999999999999686E-2</v>
      </c>
      <c r="D22" s="60">
        <v>42947</v>
      </c>
    </row>
    <row r="23" spans="2:4" x14ac:dyDescent="0.25">
      <c r="B23" s="59">
        <v>4.9999999999999684E-2</v>
      </c>
      <c r="D23" s="60">
        <v>42978</v>
      </c>
    </row>
    <row r="24" spans="2:4" x14ac:dyDescent="0.25">
      <c r="B24" s="59">
        <v>-3.1918911957973251E-16</v>
      </c>
      <c r="D24" s="60">
        <v>43008</v>
      </c>
    </row>
    <row r="25" spans="2:4" x14ac:dyDescent="0.25">
      <c r="D25" s="60">
        <v>43039</v>
      </c>
    </row>
    <row r="26" spans="2:4" x14ac:dyDescent="0.25">
      <c r="D26" s="60">
        <v>43069</v>
      </c>
    </row>
    <row r="27" spans="2:4" x14ac:dyDescent="0.25">
      <c r="D27" s="60">
        <v>43100</v>
      </c>
    </row>
    <row r="28" spans="2:4" x14ac:dyDescent="0.25">
      <c r="D28" s="60">
        <v>43131</v>
      </c>
    </row>
    <row r="29" spans="2:4" x14ac:dyDescent="0.25">
      <c r="D29" s="60">
        <v>43159</v>
      </c>
    </row>
    <row r="30" spans="2:4" x14ac:dyDescent="0.25">
      <c r="D30" s="60">
        <v>43190</v>
      </c>
    </row>
    <row r="31" spans="2:4" x14ac:dyDescent="0.25">
      <c r="D31" s="60">
        <v>43220</v>
      </c>
    </row>
    <row r="32" spans="2:4" x14ac:dyDescent="0.25">
      <c r="D32" s="60">
        <v>43251</v>
      </c>
    </row>
    <row r="33" spans="4:4" x14ac:dyDescent="0.25">
      <c r="D33" s="60">
        <v>43281</v>
      </c>
    </row>
    <row r="34" spans="4:4" x14ac:dyDescent="0.25">
      <c r="D34" s="60">
        <v>43312</v>
      </c>
    </row>
    <row r="35" spans="4:4" x14ac:dyDescent="0.25">
      <c r="D35" s="60">
        <v>43343</v>
      </c>
    </row>
    <row r="36" spans="4:4" x14ac:dyDescent="0.25">
      <c r="D36" s="60">
        <v>43373</v>
      </c>
    </row>
    <row r="37" spans="4:4" x14ac:dyDescent="0.25">
      <c r="D37" s="60">
        <v>43404</v>
      </c>
    </row>
    <row r="38" spans="4:4" x14ac:dyDescent="0.25">
      <c r="D38" s="60">
        <v>43434</v>
      </c>
    </row>
    <row r="39" spans="4:4" x14ac:dyDescent="0.25">
      <c r="D39" s="60">
        <v>43465</v>
      </c>
    </row>
    <row r="40" spans="4:4" x14ac:dyDescent="0.25">
      <c r="D40" s="60">
        <v>43496</v>
      </c>
    </row>
    <row r="41" spans="4:4" x14ac:dyDescent="0.25">
      <c r="D41" s="60">
        <v>43524</v>
      </c>
    </row>
    <row r="42" spans="4:4" x14ac:dyDescent="0.25">
      <c r="D42" s="60">
        <v>43555</v>
      </c>
    </row>
    <row r="43" spans="4:4" x14ac:dyDescent="0.25">
      <c r="D43" s="60">
        <v>43585</v>
      </c>
    </row>
    <row r="44" spans="4:4" x14ac:dyDescent="0.25">
      <c r="D44" s="60">
        <v>43616</v>
      </c>
    </row>
    <row r="45" spans="4:4" x14ac:dyDescent="0.25">
      <c r="D45" s="60">
        <v>43646</v>
      </c>
    </row>
    <row r="46" spans="4:4" x14ac:dyDescent="0.25">
      <c r="D46" s="60">
        <v>43677</v>
      </c>
    </row>
    <row r="47" spans="4:4" x14ac:dyDescent="0.25">
      <c r="D47" s="60">
        <v>43708</v>
      </c>
    </row>
    <row r="48" spans="4:4" x14ac:dyDescent="0.25">
      <c r="D48" s="60">
        <v>43738</v>
      </c>
    </row>
    <row r="49" spans="4:4" x14ac:dyDescent="0.25">
      <c r="D49" s="60">
        <v>43769</v>
      </c>
    </row>
    <row r="50" spans="4:4" x14ac:dyDescent="0.25">
      <c r="D50" s="60">
        <v>43799</v>
      </c>
    </row>
    <row r="51" spans="4:4" x14ac:dyDescent="0.25">
      <c r="D51" s="60">
        <v>43830</v>
      </c>
    </row>
    <row r="52" spans="4:4" x14ac:dyDescent="0.25">
      <c r="D52" s="60">
        <v>43861</v>
      </c>
    </row>
    <row r="53" spans="4:4" x14ac:dyDescent="0.25">
      <c r="D53" s="60">
        <v>43890</v>
      </c>
    </row>
    <row r="54" spans="4:4" x14ac:dyDescent="0.25">
      <c r="D54" s="60">
        <v>43921</v>
      </c>
    </row>
    <row r="55" spans="4:4" x14ac:dyDescent="0.25">
      <c r="D55" s="60">
        <v>43951</v>
      </c>
    </row>
    <row r="56" spans="4:4" x14ac:dyDescent="0.25">
      <c r="D56" s="60">
        <v>43982</v>
      </c>
    </row>
    <row r="57" spans="4:4" x14ac:dyDescent="0.25">
      <c r="D57" s="60">
        <v>44012</v>
      </c>
    </row>
    <row r="58" spans="4:4" x14ac:dyDescent="0.25">
      <c r="D58" s="60">
        <v>44043</v>
      </c>
    </row>
    <row r="59" spans="4:4" x14ac:dyDescent="0.25">
      <c r="D59" s="60">
        <v>44074</v>
      </c>
    </row>
    <row r="60" spans="4:4" x14ac:dyDescent="0.25">
      <c r="D60" s="60">
        <v>44104</v>
      </c>
    </row>
    <row r="61" spans="4:4" x14ac:dyDescent="0.25">
      <c r="D61" s="60">
        <v>44135</v>
      </c>
    </row>
    <row r="62" spans="4:4" x14ac:dyDescent="0.25">
      <c r="D62" s="60">
        <v>44165</v>
      </c>
    </row>
    <row r="63" spans="4:4" x14ac:dyDescent="0.25">
      <c r="D63" s="60">
        <v>44196</v>
      </c>
    </row>
  </sheetData>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Form</vt:lpstr>
      <vt:lpstr>Process</vt:lpstr>
      <vt:lpstr> Accting USE Data Entry Form</vt:lpstr>
      <vt:lpstr>Invoices</vt:lpstr>
      <vt:lpstr>List</vt:lpstr>
    </vt:vector>
  </TitlesOfParts>
  <Company>Jefferson Lab</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Theodore Peshehonoff</cp:lastModifiedBy>
  <cp:lastPrinted>2016-02-03T19:41:17Z</cp:lastPrinted>
  <dcterms:created xsi:type="dcterms:W3CDTF">2007-10-19T12:34:40Z</dcterms:created>
  <dcterms:modified xsi:type="dcterms:W3CDTF">2017-07-31T16:45:46Z</dcterms:modified>
</cp:coreProperties>
</file>