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LCLS-II\PMO\Accruals\01. Oct-17\"/>
    </mc:Choice>
  </mc:AlternateContent>
  <bookViews>
    <workbookView xWindow="5460" yWindow="165" windowWidth="11355" windowHeight="8325" tabRatio="716"/>
  </bookViews>
  <sheets>
    <sheet name="Form" sheetId="1" r:id="rId1"/>
    <sheet name="Process" sheetId="4" r:id="rId2"/>
    <sheet name=" Accting USE Data Entry Form" sheetId="3" r:id="rId3"/>
    <sheet name="Sheet7" sheetId="20" state="hidden" r:id="rId4"/>
    <sheet name="POLinePivot" sheetId="16" state="hidden" r:id="rId5"/>
    <sheet name="Power View1" sheetId="17" state="hidden" r:id="rId6"/>
    <sheet name="PO Line" sheetId="9" state="hidden" r:id="rId7"/>
    <sheet name="Invoice" sheetId="11" r:id="rId8"/>
    <sheet name="InvDetail" sheetId="6" r:id="rId9"/>
    <sheet name="Sheet1" sheetId="21" r:id="rId10"/>
    <sheet name="Cavities" sheetId="12" state="hidden" r:id="rId11"/>
    <sheet name="List" sheetId="5" r:id="rId12"/>
  </sheets>
  <externalReferences>
    <externalReference r:id="rId13"/>
    <externalReference r:id="rId14"/>
  </externalReferences>
  <definedNames>
    <definedName name="_xlcn.LinkedTable_InvoiceHeader1" hidden="1">InvoiceHeader[]</definedName>
    <definedName name="_xlcn.LinkedTable_POLineTable1" hidden="1">POLineTable[]</definedName>
    <definedName name="_xlcn.LinkedTable_Table61" hidden="1">InvDetail!$A$1:$M$119</definedName>
    <definedName name="Complete">List!$F$6</definedName>
    <definedName name="EZ_Invoice_Detail">InvDetail!$B$60</definedName>
    <definedName name="FNALDESPH3">[1]Details!$F$6</definedName>
    <definedName name="Inprogress">List!$F$5</definedName>
    <definedName name="OpenStatus">List!$F$4</definedName>
    <definedName name="_xlnm.Print_Area" localSheetId="5">'Power View1'!$Z$1001:$Z$1002</definedName>
  </definedNames>
  <calcPr calcId="162913"/>
  <pivotCaches>
    <pivotCache cacheId="0" r:id="rId15"/>
  </pivotCaches>
  <extLst>
    <ext xmlns:x15="http://schemas.microsoft.com/office/spreadsheetml/2010/11/main" uri="{841E416B-1EF1-43b6-AB56-02D37102CBD5}">
      <x15:pivotCaches>
        <pivotCache cacheId="1" r:id="rId16"/>
        <pivotCache cacheId="2" r:id="rId17"/>
        <pivotCache cacheId="3" r:id="rId18"/>
        <pivotCache cacheId="4" r:id="rId19"/>
      </x15:pivotCaches>
    </ext>
    <ext xmlns:x15="http://schemas.microsoft.com/office/spreadsheetml/2010/11/main" uri="{983426D0-5260-488c-9760-48F4B6AC55F4}">
      <x15:pivotTableReferences>
        <x15:pivotTableReference r:id="rId20"/>
        <x15:pivotTableReference r:id="rId21"/>
        <x15:pivotTableReference r:id="rId22"/>
        <x15:pivotTableReference r:id="rId23"/>
      </x15:pivotTableReferences>
    </ext>
    <ext xmlns:x15="http://schemas.microsoft.com/office/spreadsheetml/2010/11/main" uri="{FCE2AD5D-F65C-4FA6-A056-5C36A1767C68}">
      <x15:dataModel>
        <x15:modelTables>
          <x15:modelTable id="Table6" name="EZ_Invoice_Details" connection="LinkedTable_Table6"/>
          <x15:modelTable id="POLineTable" name="POLineTable" connection="LinkedTable_POLineTable"/>
          <x15:modelTable id="InvoiceHeader" name="InvoiceHeader" connection="LinkedTable_InvoiceHeader"/>
        </x15:modelTables>
        <x15:modelRelationships>
          <x15:modelRelationship fromTable="EZ_Invoice_Details" fromColumn="Invoice#" toTable="InvoiceHeader" toColumn="InvoiceID"/>
          <x15:modelRelationship fromTable="EZ_Invoice_Details" fromColumn="PO Line" toTable="POLineTable" toColumn="PO Line #"/>
        </x15:modelRelationships>
      </x15:dataModel>
    </ext>
  </extLst>
</workbook>
</file>

<file path=xl/calcChain.xml><?xml version="1.0" encoding="utf-8"?>
<calcChain xmlns="http://schemas.openxmlformats.org/spreadsheetml/2006/main">
  <c r="Q41" i="3" l="1"/>
  <c r="R41" i="3"/>
  <c r="P49" i="3" l="1"/>
  <c r="P34" i="3" l="1"/>
  <c r="P41" i="3" l="1"/>
  <c r="Q62" i="3"/>
  <c r="H19" i="3"/>
  <c r="H26" i="3"/>
  <c r="Q30" i="3"/>
  <c r="Q29" i="3"/>
  <c r="Q13" i="3"/>
  <c r="P61" i="3"/>
  <c r="V12" i="3" l="1"/>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W34" i="3"/>
  <c r="Y34" i="3" s="1"/>
  <c r="H34" i="3"/>
  <c r="Q34" i="3" s="1"/>
  <c r="R34" i="3" s="1"/>
  <c r="T34" i="3" s="1"/>
  <c r="C34" i="3"/>
  <c r="U34" i="3" l="1"/>
  <c r="X34" i="3" s="1"/>
  <c r="H32" i="3" l="1"/>
  <c r="G46" i="1" l="1"/>
  <c r="G47" i="1"/>
  <c r="G48" i="1"/>
  <c r="G49" i="1"/>
  <c r="G50" i="1"/>
  <c r="G51" i="1"/>
  <c r="G52" i="1"/>
  <c r="G53" i="1"/>
  <c r="G54" i="1"/>
  <c r="G55" i="1"/>
  <c r="G56" i="1"/>
  <c r="G57" i="1"/>
  <c r="G58" i="1"/>
  <c r="G59" i="1"/>
  <c r="C50" i="1"/>
  <c r="C51" i="1"/>
  <c r="C52" i="1"/>
  <c r="C53" i="1"/>
  <c r="C54" i="1"/>
  <c r="C55" i="1"/>
  <c r="C56" i="1"/>
  <c r="C57" i="1"/>
  <c r="C58" i="1"/>
  <c r="C59" i="1"/>
  <c r="A46" i="1"/>
  <c r="A47" i="1"/>
  <c r="A48" i="1"/>
  <c r="A49" i="1"/>
  <c r="A50" i="1"/>
  <c r="A51" i="1"/>
  <c r="A52" i="1"/>
  <c r="A53" i="1"/>
  <c r="A54" i="1"/>
  <c r="A55" i="1"/>
  <c r="A56" i="1"/>
  <c r="A57" i="1"/>
  <c r="A58" i="1"/>
  <c r="A59" i="1"/>
  <c r="E126" i="6"/>
  <c r="H126" i="6"/>
  <c r="I126" i="6"/>
  <c r="M126" i="6"/>
  <c r="L35" i="21" l="1"/>
  <c r="M35" i="21" s="1"/>
  <c r="L29" i="21"/>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D120" i="6" l="1"/>
  <c r="I120" i="6"/>
  <c r="J120" i="6"/>
  <c r="K120" i="6"/>
  <c r="D104" i="6"/>
  <c r="I104" i="6"/>
  <c r="J104" i="6"/>
  <c r="K104" i="6"/>
  <c r="D101" i="6"/>
  <c r="D102" i="6"/>
  <c r="D103" i="6"/>
  <c r="I101" i="6"/>
  <c r="I102" i="6"/>
  <c r="I103" i="6"/>
  <c r="J101" i="6"/>
  <c r="J102" i="6"/>
  <c r="J103" i="6"/>
  <c r="K101" i="6"/>
  <c r="K102" i="6"/>
  <c r="K103" i="6"/>
  <c r="D100" i="6"/>
  <c r="I100" i="6"/>
  <c r="J100" i="6"/>
  <c r="K100" i="6"/>
  <c r="I3" i="6" l="1"/>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5" i="6"/>
  <c r="I106" i="6"/>
  <c r="I107" i="6"/>
  <c r="I108" i="6"/>
  <c r="I109" i="6"/>
  <c r="I110" i="6"/>
  <c r="I111" i="6"/>
  <c r="I112" i="6"/>
  <c r="I113" i="6"/>
  <c r="I114" i="6"/>
  <c r="I115" i="6"/>
  <c r="I116" i="6"/>
  <c r="I117" i="6"/>
  <c r="I118" i="6"/>
  <c r="I119" i="6"/>
  <c r="I121" i="6"/>
  <c r="I122" i="6"/>
  <c r="I123" i="6"/>
  <c r="I124" i="6"/>
  <c r="I125" i="6"/>
  <c r="I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5" i="6"/>
  <c r="J106" i="6"/>
  <c r="J107" i="6"/>
  <c r="J108" i="6"/>
  <c r="J109" i="6"/>
  <c r="J110" i="6"/>
  <c r="J111" i="6"/>
  <c r="J112" i="6"/>
  <c r="J113" i="6"/>
  <c r="J114" i="6"/>
  <c r="J115" i="6"/>
  <c r="J116" i="6"/>
  <c r="J117" i="6"/>
  <c r="J118" i="6"/>
  <c r="J119" i="6"/>
  <c r="J121" i="6"/>
  <c r="J122" i="6"/>
  <c r="J123" i="6"/>
  <c r="J124" i="6"/>
  <c r="J125" i="6"/>
  <c r="J2" i="6"/>
  <c r="D111" i="6" l="1"/>
  <c r="D112" i="6"/>
  <c r="D113" i="6"/>
  <c r="D114" i="6"/>
  <c r="K111" i="6"/>
  <c r="K112" i="6"/>
  <c r="K113" i="6"/>
  <c r="K114" i="6"/>
  <c r="D110" i="6"/>
  <c r="K110" i="6"/>
  <c r="D2" i="6" l="1"/>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5" i="6"/>
  <c r="D96" i="6"/>
  <c r="D97" i="6"/>
  <c r="D98" i="6"/>
  <c r="D99" i="6"/>
  <c r="D105" i="6"/>
  <c r="D106" i="6"/>
  <c r="D107" i="6"/>
  <c r="D108" i="6"/>
  <c r="D109" i="6"/>
  <c r="D115" i="6"/>
  <c r="D116" i="6"/>
  <c r="D117" i="6"/>
  <c r="D118" i="6"/>
  <c r="D119" i="6"/>
  <c r="D121" i="6"/>
  <c r="D122" i="6"/>
  <c r="D123" i="6"/>
  <c r="D124" i="6"/>
  <c r="D125" i="6"/>
  <c r="D90" i="6"/>
  <c r="D91" i="6"/>
  <c r="D92" i="6"/>
  <c r="D93" i="6"/>
  <c r="D94" i="6"/>
  <c r="L2" i="6" l="1"/>
  <c r="W60" i="3" s="1"/>
  <c r="K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5" i="6"/>
  <c r="K96" i="6"/>
  <c r="K97" i="6"/>
  <c r="K98" i="6"/>
  <c r="K99" i="6"/>
  <c r="K105" i="6"/>
  <c r="K106" i="6"/>
  <c r="K107" i="6"/>
  <c r="K108" i="6"/>
  <c r="K109" i="6"/>
  <c r="K115" i="6"/>
  <c r="K116" i="6"/>
  <c r="K117" i="6"/>
  <c r="K118" i="6"/>
  <c r="K119" i="6"/>
  <c r="K121" i="6"/>
  <c r="K122" i="6"/>
  <c r="K123" i="6"/>
  <c r="K124" i="6"/>
  <c r="K125" i="6"/>
  <c r="K90" i="6"/>
  <c r="K91" i="6"/>
  <c r="K92" i="6"/>
  <c r="K93" i="6"/>
  <c r="K94" i="6"/>
  <c r="Y60" i="3" l="1"/>
  <c r="W45" i="3"/>
  <c r="Y45" i="3" s="1"/>
  <c r="W48" i="3"/>
  <c r="W27" i="3"/>
  <c r="W39" i="3"/>
  <c r="Y39" i="3" s="1"/>
  <c r="W38" i="3"/>
  <c r="Y38" i="3" s="1"/>
  <c r="W53" i="3"/>
  <c r="Y53" i="3" s="1"/>
  <c r="W18" i="3"/>
  <c r="Y18" i="3" s="1"/>
  <c r="W22" i="3"/>
  <c r="Y22" i="3" s="1"/>
  <c r="W30" i="3"/>
  <c r="Y30" i="3" s="1"/>
  <c r="W58" i="3"/>
  <c r="Y58" i="3" s="1"/>
  <c r="W49" i="3"/>
  <c r="Y49" i="3" s="1"/>
  <c r="W19" i="3"/>
  <c r="Y19" i="3" s="1"/>
  <c r="W50" i="3"/>
  <c r="Y50" i="3" s="1"/>
  <c r="W43" i="3"/>
  <c r="Y43" i="3" s="1"/>
  <c r="W25" i="3"/>
  <c r="Y25" i="3" s="1"/>
  <c r="W14" i="3"/>
  <c r="Y14" i="3" s="1"/>
  <c r="W12" i="3"/>
  <c r="Y12" i="3" s="1"/>
  <c r="W24" i="3"/>
  <c r="Y24" i="3" s="1"/>
  <c r="W37" i="3"/>
  <c r="Y37" i="3" s="1"/>
  <c r="W55" i="3"/>
  <c r="Y55" i="3" s="1"/>
  <c r="W41" i="3"/>
  <c r="Y41" i="3" s="1"/>
  <c r="W52" i="3"/>
  <c r="Y52" i="3" s="1"/>
  <c r="W33" i="3"/>
  <c r="Y33" i="3" s="1"/>
  <c r="W13" i="3"/>
  <c r="Y13" i="3" s="1"/>
  <c r="W23" i="3"/>
  <c r="Y23" i="3" s="1"/>
  <c r="W28" i="3"/>
  <c r="Y28" i="3" s="1"/>
  <c r="W46" i="3"/>
  <c r="Y46" i="3" s="1"/>
  <c r="W15" i="3"/>
  <c r="Y15" i="3" s="1"/>
  <c r="W29" i="3"/>
  <c r="Y29" i="3" s="1"/>
  <c r="W57" i="3"/>
  <c r="Y57" i="3" s="1"/>
  <c r="W35" i="3"/>
  <c r="Y35" i="3" s="1"/>
  <c r="W56" i="3"/>
  <c r="Y56" i="3" s="1"/>
  <c r="W26" i="3"/>
  <c r="Y26" i="3" s="1"/>
  <c r="W31" i="3"/>
  <c r="Y31" i="3" s="1"/>
  <c r="W32" i="3"/>
  <c r="Y32" i="3" s="1"/>
  <c r="W54" i="3"/>
  <c r="Y54" i="3" s="1"/>
  <c r="W42" i="3"/>
  <c r="Y42" i="3" s="1"/>
  <c r="W16" i="3"/>
  <c r="Y16" i="3" s="1"/>
  <c r="W59" i="3"/>
  <c r="Y59" i="3" s="1"/>
  <c r="W17" i="3"/>
  <c r="Y17" i="3" s="1"/>
  <c r="W51" i="3"/>
  <c r="Y51" i="3" s="1"/>
  <c r="W44" i="3"/>
  <c r="Y44" i="3" s="1"/>
  <c r="W40" i="3"/>
  <c r="Y40" i="3" s="1"/>
  <c r="W20" i="3"/>
  <c r="Y20" i="3" s="1"/>
  <c r="W21" i="3"/>
  <c r="Y21" i="3" s="1"/>
  <c r="W47" i="3"/>
  <c r="Y47" i="3" s="1"/>
  <c r="W36" i="3"/>
  <c r="Y36" i="3" s="1"/>
  <c r="Q45" i="3"/>
  <c r="Q46" i="3"/>
  <c r="Q47" i="3"/>
  <c r="Q48" i="3"/>
  <c r="Q49" i="3"/>
  <c r="Q50" i="3"/>
  <c r="Q51" i="3"/>
  <c r="Q52" i="3"/>
  <c r="Q53" i="3"/>
  <c r="Q54" i="3"/>
  <c r="Q55" i="3"/>
  <c r="Q56" i="3"/>
  <c r="Q57" i="3"/>
  <c r="Q58" i="3"/>
  <c r="Y48" i="3" l="1"/>
  <c r="Y27" i="3"/>
  <c r="C12" i="3"/>
  <c r="C13" i="3"/>
  <c r="C14" i="3"/>
  <c r="C15" i="3"/>
  <c r="C16" i="3"/>
  <c r="C17" i="3"/>
  <c r="C18" i="3"/>
  <c r="C19" i="3"/>
  <c r="C20" i="3"/>
  <c r="C21" i="3"/>
  <c r="C22" i="3"/>
  <c r="C23" i="3"/>
  <c r="C24" i="3"/>
  <c r="C25" i="3"/>
  <c r="C26" i="3"/>
  <c r="C27" i="3"/>
  <c r="C28" i="3"/>
  <c r="C29" i="3"/>
  <c r="C30" i="3"/>
  <c r="C31" i="3"/>
  <c r="C32" i="3"/>
  <c r="C33" i="3"/>
  <c r="C35" i="3"/>
  <c r="C36" i="3"/>
  <c r="C37" i="3"/>
  <c r="C38" i="3"/>
  <c r="C39" i="3"/>
  <c r="C40" i="3"/>
  <c r="C41" i="3"/>
  <c r="C42" i="3"/>
  <c r="C43" i="3"/>
  <c r="C44" i="3"/>
  <c r="C45" i="3"/>
  <c r="C46" i="3"/>
  <c r="C47" i="3"/>
  <c r="C48" i="3"/>
  <c r="C49" i="3"/>
  <c r="C50" i="3"/>
  <c r="C51" i="3"/>
  <c r="C52" i="3"/>
  <c r="C53" i="3"/>
  <c r="C54" i="3"/>
  <c r="C55" i="3"/>
  <c r="C56" i="3"/>
  <c r="C57" i="3"/>
  <c r="C58" i="3"/>
  <c r="C59" i="3"/>
  <c r="C60" i="3"/>
  <c r="R56" i="3" l="1"/>
  <c r="R55" i="3"/>
  <c r="R54" i="3"/>
  <c r="R53" i="3"/>
  <c r="R52" i="3"/>
  <c r="R51" i="3"/>
  <c r="C49" i="1" s="1"/>
  <c r="R50" i="3"/>
  <c r="C48" i="1" s="1"/>
  <c r="R49" i="3"/>
  <c r="C47" i="1" s="1"/>
  <c r="R48" i="3"/>
  <c r="C46" i="1" s="1"/>
  <c r="R47" i="3"/>
  <c r="R46" i="3"/>
  <c r="R45" i="3"/>
  <c r="N41" i="3"/>
  <c r="H59" i="3" l="1"/>
  <c r="Q59" i="3" s="1"/>
  <c r="R59" i="3"/>
  <c r="H60" i="3"/>
  <c r="Q60" i="3" l="1"/>
  <c r="R60" i="3" s="1"/>
  <c r="M41" i="3"/>
  <c r="O72" i="6" l="1"/>
  <c r="O73" i="6" s="1"/>
  <c r="L41" i="3" l="1"/>
  <c r="S61" i="3" l="1"/>
  <c r="Y61" i="3" l="1"/>
  <c r="AA61" i="3"/>
  <c r="K61" i="3"/>
  <c r="L61" i="3"/>
  <c r="M61" i="3"/>
  <c r="N61" i="3"/>
  <c r="O61" i="3"/>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10" i="1" l="1"/>
  <c r="J41" i="3" l="1"/>
  <c r="J61" i="3" s="1"/>
  <c r="H13" i="3" l="1"/>
  <c r="R13" i="3" s="1"/>
  <c r="H14" i="3"/>
  <c r="Q14" i="3" s="1"/>
  <c r="R14" i="3" s="1"/>
  <c r="H15" i="3"/>
  <c r="Q15" i="3" s="1"/>
  <c r="R15" i="3" s="1"/>
  <c r="H16" i="3"/>
  <c r="Q16" i="3" s="1"/>
  <c r="R16" i="3" s="1"/>
  <c r="H17" i="3"/>
  <c r="Q17" i="3" s="1"/>
  <c r="R17" i="3" s="1"/>
  <c r="H18" i="3"/>
  <c r="Q18" i="3" s="1"/>
  <c r="R18" i="3" s="1"/>
  <c r="Q19" i="3"/>
  <c r="R19" i="3" s="1"/>
  <c r="H20" i="3"/>
  <c r="Q20" i="3" s="1"/>
  <c r="R20" i="3" s="1"/>
  <c r="H21" i="3"/>
  <c r="Q21" i="3" s="1"/>
  <c r="R21" i="3" s="1"/>
  <c r="H22" i="3"/>
  <c r="Q22" i="3" s="1"/>
  <c r="R22" i="3" s="1"/>
  <c r="H23" i="3"/>
  <c r="Q23" i="3" s="1"/>
  <c r="R23" i="3" s="1"/>
  <c r="H24" i="3"/>
  <c r="Q24" i="3" s="1"/>
  <c r="R24" i="3" s="1"/>
  <c r="H25" i="3"/>
  <c r="Q25" i="3" s="1"/>
  <c r="R25" i="3" s="1"/>
  <c r="Q26" i="3"/>
  <c r="H28" i="3"/>
  <c r="Q28" i="3" s="1"/>
  <c r="H29" i="3"/>
  <c r="R29" i="3" s="1"/>
  <c r="H30" i="3"/>
  <c r="R30" i="3" s="1"/>
  <c r="H31" i="3"/>
  <c r="Q31" i="3" s="1"/>
  <c r="R31" i="3" s="1"/>
  <c r="Q32" i="3"/>
  <c r="R32" i="3" s="1"/>
  <c r="H33" i="3"/>
  <c r="Q33" i="3" s="1"/>
  <c r="R33" i="3" s="1"/>
  <c r="H35" i="3"/>
  <c r="H36" i="3"/>
  <c r="H37" i="3"/>
  <c r="H38" i="3"/>
  <c r="H39" i="3"/>
  <c r="H40" i="3"/>
  <c r="H41" i="3"/>
  <c r="H42" i="3"/>
  <c r="H43" i="3"/>
  <c r="H44" i="3"/>
  <c r="T60" i="3"/>
  <c r="U60" i="3" s="1"/>
  <c r="X60" i="3" s="1"/>
  <c r="H12" i="3"/>
  <c r="Q12" i="3" s="1"/>
  <c r="R28" i="3" l="1"/>
  <c r="C26" i="1" s="1"/>
  <c r="R26" i="3"/>
  <c r="Q44" i="3"/>
  <c r="R44" i="3" s="1"/>
  <c r="Q40" i="3"/>
  <c r="R40" i="3" s="1"/>
  <c r="Q36" i="3"/>
  <c r="R36" i="3" s="1"/>
  <c r="Q43" i="3"/>
  <c r="R43" i="3" s="1"/>
  <c r="Q39" i="3"/>
  <c r="R39" i="3" s="1"/>
  <c r="Q35" i="3"/>
  <c r="R35" i="3" s="1"/>
  <c r="Q42" i="3"/>
  <c r="R42" i="3" s="1"/>
  <c r="Q38" i="3"/>
  <c r="R38" i="3" s="1"/>
  <c r="Q37" i="3"/>
  <c r="R37" i="3" s="1"/>
  <c r="R12" i="3"/>
  <c r="T12" i="3" s="1"/>
  <c r="U12" i="3" s="1"/>
  <c r="X12" i="3" s="1"/>
  <c r="T57" i="3"/>
  <c r="U57" i="3" s="1"/>
  <c r="X57" i="3" s="1"/>
  <c r="T59" i="3"/>
  <c r="U59" i="3" s="1"/>
  <c r="X59" i="3" s="1"/>
  <c r="T58" i="3"/>
  <c r="U58" i="3" s="1"/>
  <c r="X58" i="3" s="1"/>
  <c r="T54" i="3"/>
  <c r="U54" i="3" s="1"/>
  <c r="X54" i="3" s="1"/>
  <c r="T50" i="3"/>
  <c r="U50" i="3" s="1"/>
  <c r="X50" i="3" s="1"/>
  <c r="C30" i="1"/>
  <c r="T32" i="3"/>
  <c r="U32" i="3" s="1"/>
  <c r="X32" i="3" s="1"/>
  <c r="C22" i="1"/>
  <c r="T24" i="3"/>
  <c r="U24" i="3" s="1"/>
  <c r="X24" i="3" s="1"/>
  <c r="C18" i="1"/>
  <c r="T20" i="3"/>
  <c r="U20" i="3" s="1"/>
  <c r="X20" i="3" s="1"/>
  <c r="C14" i="1"/>
  <c r="T16" i="3"/>
  <c r="U16" i="3" s="1"/>
  <c r="X16" i="3" s="1"/>
  <c r="C17" i="1"/>
  <c r="T19" i="3"/>
  <c r="U19" i="3" s="1"/>
  <c r="X19" i="3" s="1"/>
  <c r="C13" i="1"/>
  <c r="T15" i="3"/>
  <c r="U15" i="3" s="1"/>
  <c r="X15" i="3" s="1"/>
  <c r="T53" i="3"/>
  <c r="U53" i="3" s="1"/>
  <c r="X53" i="3" s="1"/>
  <c r="T49" i="3"/>
  <c r="U49" i="3" s="1"/>
  <c r="X49" i="3" s="1"/>
  <c r="C45" i="1"/>
  <c r="T47" i="3"/>
  <c r="U47" i="3" s="1"/>
  <c r="X47" i="3" s="1"/>
  <c r="C29" i="1"/>
  <c r="T31" i="3"/>
  <c r="U31" i="3" s="1"/>
  <c r="X31" i="3" s="1"/>
  <c r="T56" i="3"/>
  <c r="U56" i="3" s="1"/>
  <c r="X56" i="3" s="1"/>
  <c r="T52" i="3"/>
  <c r="U52" i="3" s="1"/>
  <c r="X52" i="3" s="1"/>
  <c r="T48" i="3"/>
  <c r="C44" i="1"/>
  <c r="T46" i="3"/>
  <c r="U46" i="3" s="1"/>
  <c r="X46" i="3" s="1"/>
  <c r="C28" i="1"/>
  <c r="T30" i="3"/>
  <c r="U30" i="3" s="1"/>
  <c r="X30" i="3" s="1"/>
  <c r="C24" i="1"/>
  <c r="T26" i="3"/>
  <c r="U26" i="3" s="1"/>
  <c r="X26" i="3" s="1"/>
  <c r="C20" i="1"/>
  <c r="T22" i="3"/>
  <c r="U22" i="3" s="1"/>
  <c r="X22" i="3" s="1"/>
  <c r="C16" i="1"/>
  <c r="T18" i="3"/>
  <c r="U18" i="3" s="1"/>
  <c r="X18" i="3" s="1"/>
  <c r="C12" i="1"/>
  <c r="T14" i="3"/>
  <c r="U14" i="3" s="1"/>
  <c r="X14" i="3" s="1"/>
  <c r="T55" i="3"/>
  <c r="U55" i="3" s="1"/>
  <c r="X55" i="3" s="1"/>
  <c r="T51" i="3"/>
  <c r="U51" i="3" s="1"/>
  <c r="X51" i="3" s="1"/>
  <c r="C43" i="1"/>
  <c r="T45" i="3"/>
  <c r="U45" i="3" s="1"/>
  <c r="X45" i="3" s="1"/>
  <c r="C31" i="1"/>
  <c r="T33" i="3"/>
  <c r="U33" i="3" s="1"/>
  <c r="X33" i="3" s="1"/>
  <c r="C27" i="1"/>
  <c r="T29" i="3"/>
  <c r="U29" i="3" s="1"/>
  <c r="X29" i="3" s="1"/>
  <c r="C23" i="1"/>
  <c r="T25" i="3"/>
  <c r="U25" i="3" s="1"/>
  <c r="X25" i="3" s="1"/>
  <c r="C19" i="1"/>
  <c r="T21" i="3"/>
  <c r="U21" i="3" s="1"/>
  <c r="X21" i="3" s="1"/>
  <c r="C15" i="1"/>
  <c r="T17" i="3"/>
  <c r="U17" i="3" s="1"/>
  <c r="X17" i="3" s="1"/>
  <c r="C11" i="1"/>
  <c r="T13" i="3"/>
  <c r="U13" i="3" s="1"/>
  <c r="X13" i="3" s="1"/>
  <c r="C32" i="1"/>
  <c r="C21" i="1"/>
  <c r="T23" i="3"/>
  <c r="U23" i="3" s="1"/>
  <c r="X23" i="3" s="1"/>
  <c r="U48" i="3" l="1"/>
  <c r="X48" i="3" s="1"/>
  <c r="T28" i="3"/>
  <c r="U28" i="3" s="1"/>
  <c r="X28" i="3" s="1"/>
  <c r="C36" i="1"/>
  <c r="T38" i="3"/>
  <c r="U38" i="3" s="1"/>
  <c r="X38" i="3" s="1"/>
  <c r="T43" i="3"/>
  <c r="U43" i="3" s="1"/>
  <c r="X43" i="3" s="1"/>
  <c r="C41" i="1"/>
  <c r="T42" i="3"/>
  <c r="U42" i="3" s="1"/>
  <c r="X42" i="3" s="1"/>
  <c r="C40" i="1"/>
  <c r="T36" i="3"/>
  <c r="U36" i="3" s="1"/>
  <c r="X36" i="3" s="1"/>
  <c r="C34" i="1"/>
  <c r="C35" i="1"/>
  <c r="T37" i="3"/>
  <c r="U37" i="3" s="1"/>
  <c r="X37" i="3" s="1"/>
  <c r="T35" i="3"/>
  <c r="U35" i="3" s="1"/>
  <c r="X35" i="3" s="1"/>
  <c r="C33" i="1"/>
  <c r="C38" i="1"/>
  <c r="T40" i="3"/>
  <c r="U40" i="3" s="1"/>
  <c r="X40" i="3" s="1"/>
  <c r="T41" i="3"/>
  <c r="U41" i="3" s="1"/>
  <c r="X41" i="3" s="1"/>
  <c r="C39" i="1"/>
  <c r="C37" i="1"/>
  <c r="T39" i="3"/>
  <c r="U39" i="3" s="1"/>
  <c r="X39" i="3" s="1"/>
  <c r="T44" i="3"/>
  <c r="U44" i="3" s="1"/>
  <c r="X44" i="3" s="1"/>
  <c r="C42" i="1"/>
  <c r="B74" i="3"/>
  <c r="B73" i="3"/>
  <c r="W65" i="3"/>
  <c r="E59" i="1"/>
  <c r="E58" i="1"/>
  <c r="E40" i="1"/>
  <c r="E12" i="1"/>
  <c r="E11" i="1"/>
  <c r="E10" i="1"/>
  <c r="C10" i="1"/>
  <c r="K7" i="1"/>
  <c r="L62" i="1" s="1"/>
  <c r="H7" i="1"/>
  <c r="C7" i="1"/>
  <c r="C5" i="1"/>
  <c r="H61" i="3"/>
  <c r="H27" i="3"/>
  <c r="Q27" i="3" s="1"/>
  <c r="Q61" i="3" s="1"/>
  <c r="Q63" i="3" s="1"/>
  <c r="R27" i="3" l="1"/>
  <c r="T27" i="3" l="1"/>
  <c r="U27" i="3" s="1"/>
  <c r="C25" i="1"/>
  <c r="T61" i="3" l="1"/>
  <c r="X27" i="3"/>
</calcChain>
</file>

<file path=xl/connections.xml><?xml version="1.0" encoding="utf-8"?>
<connections xmlns="http://schemas.openxmlformats.org/spreadsheetml/2006/main">
  <connection id="1" name="LinkedTable_InvoiceHeader" type="102" refreshedVersion="6" minRefreshableVersion="5">
    <extLst>
      <ext xmlns:x15="http://schemas.microsoft.com/office/spreadsheetml/2010/11/main" uri="{DE250136-89BD-433C-8126-D09CA5730AF9}">
        <x15:connection id="InvoiceHeader">
          <x15:rangePr sourceName="_xlcn.LinkedTable_InvoiceHeader1"/>
        </x15:connection>
      </ext>
    </extLst>
  </connection>
  <connection id="2" name="LinkedTable_POLineTable" type="102" refreshedVersion="6" minRefreshableVersion="5">
    <extLst>
      <ext xmlns:x15="http://schemas.microsoft.com/office/spreadsheetml/2010/11/main" uri="{DE250136-89BD-433C-8126-D09CA5730AF9}">
        <x15:connection id="POLineTable" usedByAddin="1">
          <x15:rangePr sourceName="_xlcn.LinkedTable_POLineTable1"/>
        </x15:connection>
      </ext>
    </extLst>
  </connection>
  <connection id="3" name="LinkedTable_Table6" type="102" refreshedVersion="6" minRefreshableVersion="5">
    <extLst>
      <ext xmlns:x15="http://schemas.microsoft.com/office/spreadsheetml/2010/11/main" uri="{DE250136-89BD-433C-8126-D09CA5730AF9}">
        <x15:connection id="Table6" usedByAddin="1">
          <x15:rangePr sourceName="_xlcn.LinkedTable_Table61"/>
        </x15:connection>
      </ext>
    </extLst>
  </connection>
  <connection id="4"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<sst xmlns="http://schemas.openxmlformats.org/spreadsheetml/2006/main" count="703" uniqueCount="182">
  <si>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</si>
  <si>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</si>
  <si>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</si>
  <si>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</si>
  <si>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</si>
  <si>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</si>
  <si>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</si>
  <si>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</si>
  <si>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</si>
  <si>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</si>
  <si>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Completed Work Amt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</si>
  <si>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</si>
  <si>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</si>
  <si>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</si>
  <si>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</si>
  <si>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</si>
  <si>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</si>
  <si>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</si>
  <si>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</si>
  <si>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</si>
  <si>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</si>
  <si>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</si>
  <si>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</si>
  <si>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</si>
  <si>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</si>
  <si>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</si>
  <si>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</si>
  <si>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</si>
  <si>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</si>
  <si>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</si>
  <si>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</si>
  <si>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</si>
  <si>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</si>
  <si>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</si>
  <si>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</si>
  <si>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</si>
  <si>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</si>
  <si>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</si>
  <si>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</si>
  <si>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</si>
  <si>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</si>
  <si>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</si>
  <si>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</si>
  <si>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</si>
  <si>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</si>
  <si>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</si>
  <si>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</si>
  <si>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</si>
  <si>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</si>
  <si>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</si>
  <si>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</si>
  <si>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</si>
  <si>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</si>
  <si>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</si>
  <si>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</si>
  <si>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</si>
  <si>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</si>
  <si>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</si>
  <si>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</si>
  <si>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</si>
  <si>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</si>
  <si>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</si>
  <si>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</si>
  <si>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</si>
  <si>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</si>
  <si>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</si>
  <si>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</si>
  <si>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</si>
  <si>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</si>
  <si>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</si>
  <si>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</si>
  <si>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</si>
  <si>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</si>
  <si>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</si>
  <si>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</si>
  <si>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</si>
  <si>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</si>
  <si>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</si>
  <si>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</si>
  <si>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</si>
  <si>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</si>
  <si>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</si>
  <si>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</si>
  <si>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</si>
  <si>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</si>
  <si>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</si>
  <si>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</si>
  <si>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</si>
  <si>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</si>
  <si>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</si>
  <si>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Amount</t>
  </si>
  <si>
    <t>MOD 006: Recipe Modification (Cavities 9-16)</t>
  </si>
  <si>
    <t>Fitzpatrick</t>
  </si>
  <si>
    <t>Act Complete Date</t>
  </si>
  <si>
    <t>Invoice Approval Date</t>
  </si>
  <si>
    <t>NOTES</t>
  </si>
  <si>
    <t>Amount Approved</t>
  </si>
  <si>
    <t>Approval Date</t>
  </si>
  <si>
    <t>Cavities 200-203</t>
  </si>
  <si>
    <t>Cavities 204-207</t>
  </si>
  <si>
    <t>MOD 007: Recipe Mod (Cavs 17-133) $3547.1/ea</t>
  </si>
  <si>
    <t>MOD 002: Support of DESY EQUIPMENT (7,621/mo)</t>
  </si>
  <si>
    <t>MOD 008: Right Angle Valves</t>
  </si>
  <si>
    <t>TOTAL</t>
  </si>
  <si>
    <t>Column1</t>
  </si>
  <si>
    <t>May-17</t>
  </si>
  <si>
    <t>Apr-17</t>
  </si>
  <si>
    <t>May-172</t>
  </si>
  <si>
    <t>Jun-17</t>
  </si>
  <si>
    <t>Jul-17</t>
  </si>
  <si>
    <t>Aug-17</t>
  </si>
  <si>
    <t>Sep-17</t>
  </si>
  <si>
    <t>October-17</t>
  </si>
  <si>
    <t>Percent Complete3</t>
  </si>
  <si>
    <t>InvoiceID</t>
  </si>
  <si>
    <t>InvoiceDate</t>
  </si>
  <si>
    <t>Vendor</t>
  </si>
  <si>
    <t>ZANON</t>
  </si>
  <si>
    <t>CAV S/N</t>
  </si>
  <si>
    <t>InvoiceDetail</t>
  </si>
  <si>
    <t>N/A</t>
  </si>
  <si>
    <t>Tot Amount</t>
  </si>
  <si>
    <t>Cavities 204,205,206,207</t>
  </si>
  <si>
    <t>Cavities 200,201,202,203</t>
  </si>
  <si>
    <t>Invoice#</t>
  </si>
  <si>
    <t>Cavity</t>
  </si>
  <si>
    <t>Remaing</t>
  </si>
  <si>
    <t>PO Line</t>
  </si>
  <si>
    <t>Column3</t>
  </si>
  <si>
    <t xml:space="preserve">Approved </t>
  </si>
  <si>
    <t>Row Labels</t>
  </si>
  <si>
    <t>Grand Total</t>
  </si>
  <si>
    <t>Beg Bal</t>
  </si>
  <si>
    <t>Invoiced</t>
  </si>
  <si>
    <t>(blank)</t>
  </si>
  <si>
    <t xml:space="preserve"> Beg Bal</t>
  </si>
  <si>
    <t xml:space="preserve"> Amount Approved</t>
  </si>
  <si>
    <t>End Bal</t>
  </si>
  <si>
    <t>Power View can only print one sheet at a time.</t>
  </si>
  <si>
    <t>Please switch to the desired sheet and try again.</t>
  </si>
  <si>
    <t>%Complete</t>
  </si>
  <si>
    <t>Status</t>
  </si>
  <si>
    <t>Open</t>
  </si>
  <si>
    <t>Inprogress</t>
  </si>
  <si>
    <t>Complete</t>
  </si>
  <si>
    <t>Category</t>
  </si>
  <si>
    <t>Phase</t>
  </si>
  <si>
    <t>I</t>
  </si>
  <si>
    <t>II</t>
  </si>
  <si>
    <t>III</t>
  </si>
  <si>
    <t>Qualification</t>
  </si>
  <si>
    <t>First Articles</t>
  </si>
  <si>
    <t>Production Cavities</t>
  </si>
  <si>
    <t>DESY Equip</t>
  </si>
  <si>
    <t>Other</t>
  </si>
  <si>
    <t>Mod</t>
  </si>
  <si>
    <t>Funding Date</t>
  </si>
  <si>
    <t>Funding Action</t>
  </si>
  <si>
    <t>MOD 009 Shipping and Customs</t>
  </si>
  <si>
    <t>MOD 011 BCP Rework</t>
  </si>
  <si>
    <t>Line</t>
  </si>
  <si>
    <t>Need Actual cost receipts</t>
  </si>
  <si>
    <t>CAV s/n</t>
  </si>
  <si>
    <t>Ship#</t>
  </si>
  <si>
    <t>Approved</t>
  </si>
  <si>
    <t>Ed Daly</t>
  </si>
  <si>
    <t>Prev Voucher Approved</t>
  </si>
  <si>
    <t>Prev Vouchered</t>
  </si>
  <si>
    <t>Receipt Date</t>
  </si>
  <si>
    <t>Receipt</t>
  </si>
  <si>
    <t>% Approved</t>
  </si>
  <si>
    <t>Partially Approved</t>
  </si>
  <si>
    <t>Retained</t>
  </si>
  <si>
    <t>Waiting for Katherine's approval</t>
  </si>
  <si>
    <t>456</t>
  </si>
  <si>
    <t>4562</t>
  </si>
  <si>
    <t>4563</t>
  </si>
  <si>
    <t>4564</t>
  </si>
  <si>
    <t>Re-work Cavity. Approve 90%</t>
  </si>
  <si>
    <t>Total</t>
  </si>
  <si>
    <t xml:space="preserve">Proof of Complete Furnace Upgrade </t>
  </si>
  <si>
    <t>Includes accrual + adjustments needed to balance with Costpoint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</si>
</sst>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2" formatCode="[$-409]d\-mmm\-yy;@"/>
    <numFmt numFmtId="173" formatCode="&quot;$&quot;#,##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b/>
      <sz val="10"/>
      <color theme="0"/>
      <name val="Arial"/>
      <family val="2"/>
    </font>
    <font>
      <i/>
      <sz val="10"/>
      <name val="Arial"/>
      <family val="2"/>
    </font>
    <font>
      <b/>
      <sz val="10"/>
      <color theme="1"/>
      <name val="Arial"/>
      <family val="2"/>
    </font>
    <font>
      <sz val="10"/>
      <color theme="1"/>
      <name val="Arial"/>
      <family val="2"/>
    </font>
    <font>
      <sz val="8"/>
      <name val="Arial"/>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
      <patternFill patternType="solid">
        <fgColor rgb="FFFFC0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
      <left/>
      <right/>
      <top style="thin">
        <color theme="0"/>
      </top>
      <bottom/>
      <diagonal/>
    </border>
    <border>
      <left/>
      <right/>
      <top style="thick">
        <color theme="0"/>
      </top>
      <bottom/>
      <diagonal/>
    </border>
    <border>
      <left style="thin">
        <color theme="0"/>
      </left>
      <right/>
      <top style="thin">
        <color theme="0"/>
      </top>
      <bottom/>
      <diagonal/>
    </border>
    <border>
      <left style="thin">
        <color theme="0"/>
      </left>
      <right/>
      <top style="thick">
        <color theme="0"/>
      </top>
      <bottom/>
      <diagonal/>
    </border>
    <border>
      <left style="thin">
        <color theme="0"/>
      </left>
      <right/>
      <top/>
      <bottom/>
      <diagonal/>
    </border>
    <border>
      <left style="thin">
        <color theme="0" tint="-0.14996795556505021"/>
      </left>
      <right/>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ck">
        <color theme="0"/>
      </left>
      <right style="thick">
        <color theme="0"/>
      </right>
      <top style="thin">
        <color indexed="64"/>
      </top>
      <bottom/>
      <diagonal/>
    </border>
    <border>
      <left/>
      <right style="thick">
        <color theme="0"/>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326">
    <xf numFmtId="0" fontId="0" fillId="0" borderId="0" xfId="0"/>
    <xf numFmtId="0" fontId="0" fillId="0" borderId="0" xfId="0" applyAlignment="1">
      <alignment horizontal="center" wrapText="1"/>
    </xf>
    <xf numFmtId="0" fontId="0" fillId="0" borderId="0" xfId="0"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0" fillId="0" borderId="0" xfId="0" applyAlignment="1">
      <alignment horizontal="left" wrapText="1"/>
    </xf>
    <xf numFmtId="165" fontId="5" fillId="0" borderId="0" xfId="1" applyNumberFormat="1" applyFont="1" applyAlignment="1">
      <alignment horizontal="center"/>
    </xf>
    <xf numFmtId="4" fontId="5" fillId="0" borderId="0" xfId="0" applyNumberFormat="1" applyFont="1"/>
    <xf numFmtId="0" fontId="15" fillId="4"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0" fillId="0" borderId="0" xfId="0" applyAlignment="1">
      <alignment horizontal="center"/>
    </xf>
    <xf numFmtId="4" fontId="8" fillId="0" borderId="2" xfId="0" applyNumberFormat="1" applyFont="1" applyBorder="1" applyProtection="1">
      <protection locked="0"/>
    </xf>
    <xf numFmtId="4" fontId="8" fillId="0" borderId="1" xfId="0" applyNumberFormat="1" applyFont="1" applyBorder="1" applyProtection="1">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44" fontId="0" fillId="0" borderId="0" xfId="0" applyNumberFormat="1"/>
    <xf numFmtId="0" fontId="0" fillId="0" borderId="0" xfId="0" applyAlignment="1">
      <alignment horizontal="center"/>
    </xf>
    <xf numFmtId="0" fontId="0" fillId="0" borderId="0" xfId="0" applyAlignment="1">
      <alignment horizontal="center"/>
    </xf>
    <xf numFmtId="0" fontId="12" fillId="6" borderId="5" xfId="0" applyFont="1" applyFill="1" applyBorder="1"/>
    <xf numFmtId="0" fontId="12" fillId="5" borderId="10" xfId="0" applyFont="1" applyFill="1" applyBorder="1"/>
    <xf numFmtId="4" fontId="12" fillId="5" borderId="10" xfId="0" applyNumberFormat="1" applyFont="1" applyFill="1" applyBorder="1"/>
    <xf numFmtId="4" fontId="12" fillId="6" borderId="10" xfId="0" applyNumberFormat="1" applyFont="1" applyFill="1" applyBorder="1"/>
    <xf numFmtId="0" fontId="12" fillId="6" borderId="10" xfId="0" applyFont="1" applyFill="1" applyBorder="1"/>
    <xf numFmtId="0" fontId="15" fillId="7" borderId="0" xfId="0" applyFont="1" applyFill="1" applyBorder="1" applyAlignment="1">
      <alignment horizontal="center" wrapText="1"/>
    </xf>
    <xf numFmtId="0" fontId="15" fillId="7" borderId="11" xfId="0" applyFont="1" applyFill="1" applyBorder="1" applyAlignment="1">
      <alignment horizontal="center" wrapText="1"/>
    </xf>
    <xf numFmtId="167" fontId="0" fillId="0" borderId="0" xfId="0" applyNumberFormat="1"/>
    <xf numFmtId="0" fontId="19" fillId="6" borderId="10" xfId="0" applyFont="1" applyFill="1" applyBorder="1"/>
    <xf numFmtId="0" fontId="19" fillId="6" borderId="11" xfId="0" applyFont="1" applyFill="1" applyBorder="1"/>
    <xf numFmtId="0" fontId="0" fillId="0" borderId="0" xfId="0" applyAlignment="1">
      <alignment horizontal="center"/>
    </xf>
    <xf numFmtId="0" fontId="0" fillId="0" borderId="0" xfId="0" applyAlignment="1">
      <alignment horizontal="center"/>
    </xf>
    <xf numFmtId="44" fontId="8" fillId="0" borderId="2" xfId="16" applyFont="1" applyFill="1" applyBorder="1" applyAlignment="1">
      <alignment horizontal="center" wrapText="1"/>
    </xf>
    <xf numFmtId="0" fontId="0" fillId="0" borderId="12" xfId="0" applyBorder="1" applyAlignment="1">
      <alignment horizontal="center"/>
    </xf>
    <xf numFmtId="170" fontId="8" fillId="0" borderId="14" xfId="16" applyNumberFormat="1" applyFont="1" applyFill="1" applyBorder="1" applyAlignment="1">
      <alignment horizontal="center" wrapText="1"/>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Border="1" applyAlignment="1">
      <alignment horizontal="left"/>
    </xf>
    <xf numFmtId="172" fontId="0" fillId="0" borderId="0" xfId="0" applyNumberFormat="1"/>
    <xf numFmtId="0" fontId="0" fillId="0" borderId="0" xfId="0" applyAlignment="1">
      <alignment horizontal="center"/>
    </xf>
    <xf numFmtId="44" fontId="0" fillId="0" borderId="0" xfId="16" applyFont="1" applyAlignment="1">
      <alignment horizontal="left"/>
    </xf>
    <xf numFmtId="0" fontId="8" fillId="0" borderId="0" xfId="0" applyFont="1"/>
    <xf numFmtId="0" fontId="8" fillId="0" borderId="0" xfId="0" applyFont="1" applyAlignment="1">
      <alignment vertical="center" wrapText="1"/>
    </xf>
    <xf numFmtId="0" fontId="0" fillId="0" borderId="0" xfId="0" pivotButton="1"/>
    <xf numFmtId="0" fontId="0" fillId="0" borderId="0" xfId="0" applyAlignment="1">
      <alignment horizontal="left" indent="1"/>
    </xf>
    <xf numFmtId="173" fontId="0" fillId="0" borderId="0" xfId="0" applyNumberFormat="1"/>
    <xf numFmtId="173" fontId="0" fillId="0" borderId="0" xfId="16" applyNumberFormat="1" applyFont="1"/>
    <xf numFmtId="4" fontId="8" fillId="0" borderId="2" xfId="14" applyNumberFormat="1" applyFont="1" applyFill="1" applyBorder="1" applyAlignment="1">
      <alignment vertical="center" wrapText="1"/>
    </xf>
    <xf numFmtId="9" fontId="0" fillId="0" borderId="0" xfId="1" applyFont="1"/>
    <xf numFmtId="9" fontId="0" fillId="0" borderId="0" xfId="0" applyNumberFormat="1"/>
    <xf numFmtId="171" fontId="0" fillId="0" borderId="0" xfId="0" applyNumberFormat="1"/>
    <xf numFmtId="0" fontId="20" fillId="5" borderId="17" xfId="0" applyFont="1" applyFill="1" applyBorder="1"/>
    <xf numFmtId="0" fontId="21" fillId="7" borderId="0" xfId="0" applyFont="1" applyFill="1" applyBorder="1"/>
    <xf numFmtId="0" fontId="20" fillId="5" borderId="18" xfId="0" applyFont="1" applyFill="1" applyBorder="1"/>
    <xf numFmtId="0" fontId="20" fillId="6" borderId="17" xfId="0" applyFont="1" applyFill="1" applyBorder="1"/>
    <xf numFmtId="0" fontId="8" fillId="0" borderId="1" xfId="0" applyFont="1" applyBorder="1" applyAlignment="1">
      <alignment wrapText="1"/>
    </xf>
    <xf numFmtId="0" fontId="8" fillId="0" borderId="2" xfId="2" applyFont="1" applyFill="1" applyBorder="1" applyAlignment="1">
      <alignment vertical="center" wrapText="1"/>
    </xf>
    <xf numFmtId="0" fontId="22" fillId="0" borderId="2" xfId="2" applyFont="1" applyFill="1" applyBorder="1" applyAlignment="1">
      <alignment vertical="center" wrapText="1"/>
    </xf>
    <xf numFmtId="4" fontId="8" fillId="0" borderId="7" xfId="0" applyNumberFormat="1" applyFont="1" applyBorder="1" applyProtection="1">
      <protection locked="0"/>
    </xf>
    <xf numFmtId="4" fontId="8" fillId="0" borderId="0" xfId="0" applyNumberFormat="1" applyFont="1" applyBorder="1" applyProtection="1">
      <protection locked="0"/>
    </xf>
    <xf numFmtId="4" fontId="8" fillId="0" borderId="7" xfId="14" applyNumberFormat="1" applyFont="1" applyFill="1" applyBorder="1" applyAlignment="1">
      <alignment vertical="center" wrapText="1"/>
    </xf>
    <xf numFmtId="4" fontId="8" fillId="0" borderId="0" xfId="14" applyNumberFormat="1" applyFont="1" applyFill="1" applyBorder="1" applyAlignment="1">
      <alignment vertical="center" wrapText="1"/>
    </xf>
    <xf numFmtId="0" fontId="8" fillId="0" borderId="10" xfId="0" applyNumberFormat="1" applyFont="1" applyFill="1" applyBorder="1" applyAlignment="1" applyProtection="1">
      <alignment vertical="center" wrapText="1"/>
    </xf>
    <xf numFmtId="166" fontId="8" fillId="0" borderId="15"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protection locked="0"/>
    </xf>
    <xf numFmtId="44"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44" fontId="8" fillId="0" borderId="7" xfId="0" applyNumberFormat="1" applyFont="1" applyFill="1" applyBorder="1" applyAlignment="1">
      <alignment vertical="center" wrapText="1"/>
    </xf>
    <xf numFmtId="0" fontId="0" fillId="0" borderId="0" xfId="0" applyAlignment="1">
      <alignment wrapText="1"/>
    </xf>
    <xf numFmtId="0" fontId="0" fillId="8" borderId="0" xfId="0" applyFill="1"/>
    <xf numFmtId="0" fontId="8" fillId="0" borderId="1" xfId="0" applyFont="1" applyFill="1" applyBorder="1" applyAlignment="1">
      <alignment horizontal="center" wrapText="1"/>
    </xf>
    <xf numFmtId="169" fontId="8" fillId="0" borderId="1" xfId="0" applyNumberFormat="1" applyFont="1" applyFill="1" applyBorder="1" applyAlignment="1">
      <alignment horizontal="center" wrapText="1"/>
    </xf>
    <xf numFmtId="168" fontId="8" fillId="0" borderId="1" xfId="0" applyNumberFormat="1" applyFont="1" applyFill="1" applyBorder="1" applyAlignment="1">
      <alignment horizontal="center" wrapText="1"/>
    </xf>
    <xf numFmtId="168" fontId="8" fillId="0" borderId="13" xfId="0" applyNumberFormat="1" applyFont="1" applyFill="1" applyBorder="1" applyAlignment="1">
      <alignment horizontal="center" wrapText="1"/>
    </xf>
    <xf numFmtId="0" fontId="8" fillId="0" borderId="0" xfId="0" applyFont="1" applyFill="1" applyAlignment="1">
      <alignment horizontal="center" wrapText="1"/>
    </xf>
    <xf numFmtId="0" fontId="8" fillId="0" borderId="1" xfId="0" applyFont="1" applyFill="1" applyBorder="1" applyAlignment="1">
      <alignment horizontal="left"/>
    </xf>
    <xf numFmtId="0" fontId="8" fillId="0" borderId="6" xfId="0" applyFont="1" applyFill="1" applyBorder="1" applyAlignment="1">
      <alignment wrapText="1"/>
    </xf>
    <xf numFmtId="0" fontId="8" fillId="0" borderId="1" xfId="0" applyFont="1" applyFill="1" applyBorder="1" applyAlignment="1">
      <alignment wrapText="1"/>
    </xf>
    <xf numFmtId="10" fontId="8" fillId="0" borderId="2" xfId="1" applyNumberFormat="1" applyFont="1" applyFill="1" applyBorder="1" applyAlignment="1" applyProtection="1">
      <alignment horizontal="center"/>
      <protection locked="0"/>
    </xf>
    <xf numFmtId="171" fontId="7" fillId="0" borderId="2" xfId="1" applyNumberFormat="1" applyFont="1" applyFill="1" applyBorder="1" applyAlignment="1" applyProtection="1">
      <alignment horizontal="left" indent="1"/>
      <protection locked="0"/>
    </xf>
    <xf numFmtId="9" fontId="8" fillId="0" borderId="2" xfId="1" applyFont="1" applyFill="1" applyBorder="1" applyAlignment="1" applyProtection="1">
      <alignment horizontal="center"/>
      <protection locked="0"/>
    </xf>
    <xf numFmtId="4" fontId="8" fillId="0" borderId="2" xfId="0" applyNumberFormat="1" applyFont="1" applyFill="1" applyBorder="1" applyProtection="1">
      <protection locked="0"/>
    </xf>
    <xf numFmtId="4" fontId="8" fillId="0" borderId="1" xfId="0" applyNumberFormat="1" applyFont="1" applyFill="1" applyBorder="1" applyAlignment="1" applyProtection="1">
      <alignment wrapText="1"/>
    </xf>
    <xf numFmtId="4" fontId="8" fillId="0" borderId="1" xfId="0" applyNumberFormat="1" applyFont="1" applyFill="1" applyBorder="1" applyAlignment="1">
      <alignment wrapText="1"/>
    </xf>
    <xf numFmtId="0" fontId="8" fillId="0" borderId="0" xfId="0" applyFont="1" applyFill="1"/>
    <xf numFmtId="4" fontId="8" fillId="0" borderId="0" xfId="0" applyNumberFormat="1" applyFont="1" applyFill="1"/>
    <xf numFmtId="44" fontId="8" fillId="0" borderId="0" xfId="0" applyNumberFormat="1" applyFont="1" applyFill="1"/>
    <xf numFmtId="0" fontId="8" fillId="0" borderId="7" xfId="0" applyFont="1" applyFill="1" applyBorder="1" applyAlignment="1">
      <alignment horizontal="left"/>
    </xf>
    <xf numFmtId="171" fontId="7" fillId="0" borderId="7" xfId="0" applyNumberFormat="1" applyFont="1" applyFill="1" applyBorder="1" applyAlignment="1" applyProtection="1">
      <alignment horizontal="left" indent="1"/>
      <protection locked="0"/>
    </xf>
    <xf numFmtId="9" fontId="8" fillId="0" borderId="7" xfId="0" applyNumberFormat="1" applyFont="1" applyFill="1" applyBorder="1" applyAlignment="1" applyProtection="1">
      <alignment horizontal="center"/>
      <protection locked="0"/>
    </xf>
    <xf numFmtId="4" fontId="8" fillId="0" borderId="7" xfId="0" applyNumberFormat="1" applyFont="1" applyFill="1" applyBorder="1" applyAlignment="1" applyProtection="1">
      <alignment wrapText="1"/>
    </xf>
    <xf numFmtId="4" fontId="8" fillId="0" borderId="0" xfId="0" applyNumberFormat="1" applyFont="1" applyFill="1" applyBorder="1" applyAlignment="1" applyProtection="1">
      <alignment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4" fontId="0" fillId="0" borderId="1" xfId="0" applyNumberFormat="1" applyFont="1" applyFill="1" applyBorder="1" applyAlignment="1" applyProtection="1">
      <alignment wrapText="1"/>
      <protection locked="0"/>
    </xf>
    <xf numFmtId="14" fontId="0" fillId="0" borderId="0" xfId="0" applyNumberFormat="1" applyAlignment="1">
      <alignment horizontal="center"/>
    </xf>
    <xf numFmtId="0" fontId="0" fillId="0" borderId="0" xfId="0" applyFill="1"/>
    <xf numFmtId="49" fontId="0" fillId="0" borderId="0" xfId="16" applyNumberFormat="1" applyFont="1" applyAlignment="1">
      <alignment horizontal="left"/>
    </xf>
    <xf numFmtId="0" fontId="0" fillId="0" borderId="0" xfId="0" applyAlignment="1">
      <alignment wrapText="1"/>
    </xf>
    <xf numFmtId="0" fontId="9" fillId="0" borderId="0" xfId="0" applyFont="1" applyAlignment="1">
      <alignment wrapText="1"/>
    </xf>
    <xf numFmtId="0" fontId="8" fillId="0" borderId="1" xfId="0" applyFont="1" applyBorder="1" applyAlignment="1" applyProtection="1">
      <alignment horizontal="center" vertical="top"/>
      <protection locked="0"/>
    </xf>
    <xf numFmtId="164" fontId="0" fillId="0" borderId="1" xfId="0" applyNumberFormat="1" applyBorder="1" applyProtection="1">
      <protection locked="0"/>
    </xf>
    <xf numFmtId="0" fontId="0" fillId="9" borderId="0" xfId="0" applyFill="1"/>
    <xf numFmtId="49" fontId="8" fillId="0" borderId="0" xfId="0" applyNumberFormat="1" applyFont="1"/>
    <xf numFmtId="49" fontId="0" fillId="0" borderId="0" xfId="0" applyNumberFormat="1"/>
    <xf numFmtId="0" fontId="8" fillId="0" borderId="1" xfId="0" applyFont="1" applyFill="1" applyBorder="1" applyAlignment="1">
      <alignment horizontal="center" vertical="center" wrapText="1"/>
    </xf>
    <xf numFmtId="166" fontId="0" fillId="0" borderId="0" xfId="0" applyNumberFormat="1"/>
    <xf numFmtId="0" fontId="0" fillId="0" borderId="0" xfId="0" applyAlignment="1">
      <alignment horizontal="center"/>
    </xf>
    <xf numFmtId="0" fontId="24" fillId="5" borderId="19" xfId="0" applyFont="1" applyFill="1" applyBorder="1"/>
    <xf numFmtId="0" fontId="24" fillId="6" borderId="19" xfId="0" applyFont="1" applyFill="1" applyBorder="1"/>
    <xf numFmtId="4" fontId="0" fillId="0" borderId="1" xfId="0" applyNumberFormat="1" applyFont="1" applyFill="1" applyBorder="1" applyAlignment="1" applyProtection="1">
      <alignment wrapText="1"/>
    </xf>
    <xf numFmtId="4" fontId="0" fillId="0" borderId="0" xfId="0" applyNumberFormat="1" applyFont="1" applyFill="1" applyBorder="1" applyAlignment="1" applyProtection="1">
      <alignment wrapText="1"/>
    </xf>
    <xf numFmtId="0" fontId="12" fillId="6" borderId="19" xfId="0" applyFont="1" applyFill="1" applyBorder="1"/>
    <xf numFmtId="0" fontId="12" fillId="5" borderId="18" xfId="0" applyFont="1" applyFill="1" applyBorder="1" applyAlignment="1">
      <alignment horizontal="center"/>
    </xf>
    <xf numFmtId="0" fontId="12" fillId="5" borderId="20" xfId="0" applyFont="1" applyFill="1" applyBorder="1" applyAlignment="1">
      <alignment horizontal="left"/>
    </xf>
    <xf numFmtId="0" fontId="12" fillId="5" borderId="20" xfId="0" applyFont="1" applyFill="1" applyBorder="1" applyAlignment="1">
      <alignment horizontal="center"/>
    </xf>
    <xf numFmtId="14" fontId="12" fillId="5" borderId="20" xfId="0" applyNumberFormat="1" applyFont="1" applyFill="1" applyBorder="1" applyAlignment="1">
      <alignment horizontal="center"/>
    </xf>
    <xf numFmtId="44" fontId="12" fillId="5" borderId="20" xfId="16" applyNumberFormat="1" applyFont="1" applyFill="1" applyBorder="1"/>
    <xf numFmtId="0" fontId="12" fillId="5" borderId="20" xfId="0" applyFont="1" applyFill="1" applyBorder="1"/>
    <xf numFmtId="14" fontId="12" fillId="5" borderId="20" xfId="1" applyNumberFormat="1" applyFont="1" applyFill="1" applyBorder="1" applyAlignment="1">
      <alignment horizontal="center"/>
    </xf>
    <xf numFmtId="0" fontId="12" fillId="6" borderId="17" xfId="0" applyFont="1" applyFill="1" applyBorder="1" applyAlignment="1">
      <alignment horizontal="center"/>
    </xf>
    <xf numFmtId="0" fontId="12" fillId="6" borderId="19" xfId="0" applyFont="1" applyFill="1" applyBorder="1" applyAlignment="1">
      <alignment horizontal="left"/>
    </xf>
    <xf numFmtId="0" fontId="12" fillId="6" borderId="19" xfId="0" applyFont="1" applyFill="1" applyBorder="1" applyAlignment="1">
      <alignment horizontal="center"/>
    </xf>
    <xf numFmtId="14" fontId="12" fillId="6" borderId="19" xfId="0" applyNumberFormat="1" applyFont="1" applyFill="1" applyBorder="1" applyAlignment="1">
      <alignment horizontal="center"/>
    </xf>
    <xf numFmtId="44" fontId="12" fillId="6" borderId="19" xfId="16" applyNumberFormat="1" applyFont="1" applyFill="1" applyBorder="1"/>
    <xf numFmtId="14" fontId="12" fillId="6" borderId="19" xfId="1" applyNumberFormat="1" applyFont="1" applyFill="1" applyBorder="1" applyAlignment="1">
      <alignment horizontal="center"/>
    </xf>
    <xf numFmtId="0" fontId="12" fillId="5" borderId="17" xfId="0" applyFont="1" applyFill="1" applyBorder="1" applyAlignment="1">
      <alignment horizontal="center"/>
    </xf>
    <xf numFmtId="0" fontId="12" fillId="5" borderId="19" xfId="0" applyFont="1" applyFill="1" applyBorder="1" applyAlignment="1">
      <alignment horizontal="left"/>
    </xf>
    <xf numFmtId="0" fontId="12" fillId="5" borderId="19" xfId="0" applyFont="1" applyFill="1" applyBorder="1" applyAlignment="1">
      <alignment horizontal="center"/>
    </xf>
    <xf numFmtId="14" fontId="12" fillId="5" borderId="19" xfId="0" applyNumberFormat="1" applyFont="1" applyFill="1" applyBorder="1" applyAlignment="1">
      <alignment horizontal="center"/>
    </xf>
    <xf numFmtId="44" fontId="12" fillId="5" borderId="19" xfId="16" applyNumberFormat="1" applyFont="1" applyFill="1" applyBorder="1"/>
    <xf numFmtId="0" fontId="12" fillId="5" borderId="19" xfId="0" applyFont="1" applyFill="1" applyBorder="1"/>
    <xf numFmtId="14" fontId="12" fillId="5" borderId="19" xfId="1" applyNumberFormat="1" applyFont="1" applyFill="1" applyBorder="1" applyAlignment="1">
      <alignment horizontal="center"/>
    </xf>
    <xf numFmtId="44" fontId="12" fillId="5" borderId="19" xfId="16" applyNumberFormat="1" applyFont="1" applyFill="1" applyBorder="1" applyAlignment="1">
      <alignment horizontal="center"/>
    </xf>
    <xf numFmtId="44" fontId="12" fillId="6" borderId="19" xfId="16" applyNumberFormat="1" applyFont="1" applyFill="1" applyBorder="1" applyAlignment="1">
      <alignment horizontal="center"/>
    </xf>
    <xf numFmtId="0" fontId="24" fillId="6" borderId="17" xfId="0" applyFont="1" applyFill="1" applyBorder="1" applyAlignment="1">
      <alignment horizontal="center"/>
    </xf>
    <xf numFmtId="44" fontId="24" fillId="6" borderId="19" xfId="16" applyNumberFormat="1" applyFont="1" applyFill="1" applyBorder="1" applyAlignment="1">
      <alignment horizontal="left"/>
    </xf>
    <xf numFmtId="49" fontId="24" fillId="6" borderId="19" xfId="0" applyNumberFormat="1" applyFont="1" applyFill="1" applyBorder="1" applyAlignment="1">
      <alignment horizontal="center"/>
    </xf>
    <xf numFmtId="14" fontId="24" fillId="6" borderId="19" xfId="0" applyNumberFormat="1" applyFont="1" applyFill="1" applyBorder="1" applyAlignment="1">
      <alignment horizontal="center"/>
    </xf>
    <xf numFmtId="44" fontId="24" fillId="6" borderId="19" xfId="16" applyNumberFormat="1" applyFont="1" applyFill="1" applyBorder="1"/>
    <xf numFmtId="44" fontId="24" fillId="6" borderId="19" xfId="0" applyNumberFormat="1" applyFont="1" applyFill="1" applyBorder="1"/>
    <xf numFmtId="0" fontId="24" fillId="5" borderId="17" xfId="0" applyFont="1" applyFill="1" applyBorder="1" applyAlignment="1">
      <alignment horizontal="center"/>
    </xf>
    <xf numFmtId="44" fontId="24" fillId="5" borderId="19" xfId="16" applyNumberFormat="1" applyFont="1" applyFill="1" applyBorder="1" applyAlignment="1">
      <alignment horizontal="left"/>
    </xf>
    <xf numFmtId="49" fontId="24" fillId="5" borderId="19" xfId="0" applyNumberFormat="1" applyFont="1" applyFill="1" applyBorder="1" applyAlignment="1">
      <alignment horizontal="center"/>
    </xf>
    <xf numFmtId="14" fontId="24" fillId="5" borderId="19" xfId="0" applyNumberFormat="1" applyFont="1" applyFill="1" applyBorder="1" applyAlignment="1">
      <alignment horizontal="center"/>
    </xf>
    <xf numFmtId="44" fontId="24" fillId="5" borderId="19" xfId="16" applyNumberFormat="1" applyFont="1" applyFill="1" applyBorder="1"/>
    <xf numFmtId="44" fontId="24" fillId="5" borderId="19" xfId="0" applyNumberFormat="1" applyFont="1" applyFill="1" applyBorder="1"/>
    <xf numFmtId="49" fontId="12" fillId="5" borderId="19" xfId="0" applyNumberFormat="1" applyFont="1" applyFill="1" applyBorder="1" applyAlignment="1">
      <alignment horizontal="center"/>
    </xf>
    <xf numFmtId="0" fontId="12" fillId="6" borderId="19" xfId="0" applyFont="1" applyFill="1" applyBorder="1" applyAlignment="1">
      <alignment wrapText="1"/>
    </xf>
    <xf numFmtId="49" fontId="12" fillId="6" borderId="19" xfId="0" applyNumberFormat="1" applyFont="1" applyFill="1" applyBorder="1" applyAlignment="1">
      <alignment horizontal="center"/>
    </xf>
    <xf numFmtId="0" fontId="12" fillId="5" borderId="19" xfId="0" applyFont="1" applyFill="1" applyBorder="1" applyAlignment="1">
      <alignment wrapText="1"/>
    </xf>
    <xf numFmtId="44" fontId="12" fillId="5" borderId="19" xfId="16" applyNumberFormat="1" applyFont="1" applyFill="1" applyBorder="1" applyAlignment="1">
      <alignment horizontal="left"/>
    </xf>
    <xf numFmtId="44" fontId="12" fillId="6" borderId="19" xfId="16" applyNumberFormat="1" applyFont="1" applyFill="1" applyBorder="1" applyAlignment="1">
      <alignment horizontal="left"/>
    </xf>
    <xf numFmtId="49" fontId="12" fillId="6" borderId="19" xfId="16" applyNumberFormat="1" applyFont="1" applyFill="1" applyBorder="1" applyAlignment="1">
      <alignment horizontal="center"/>
    </xf>
    <xf numFmtId="14" fontId="12" fillId="6" borderId="19" xfId="16" applyNumberFormat="1" applyFont="1" applyFill="1" applyBorder="1" applyAlignment="1">
      <alignment horizontal="center"/>
    </xf>
    <xf numFmtId="2" fontId="24" fillId="6" borderId="19" xfId="0" applyNumberFormat="1" applyFont="1" applyFill="1" applyBorder="1"/>
    <xf numFmtId="49" fontId="12" fillId="5" borderId="19" xfId="16" applyNumberFormat="1" applyFont="1" applyFill="1" applyBorder="1" applyAlignment="1">
      <alignment horizontal="center"/>
    </xf>
    <xf numFmtId="14" fontId="12" fillId="5" borderId="19" xfId="16" applyNumberFormat="1" applyFont="1" applyFill="1" applyBorder="1" applyAlignment="1">
      <alignment horizontal="center"/>
    </xf>
    <xf numFmtId="2" fontId="24" fillId="5" borderId="19" xfId="0" applyNumberFormat="1" applyFont="1" applyFill="1" applyBorder="1"/>
    <xf numFmtId="14" fontId="24" fillId="6" borderId="19" xfId="16" applyNumberFormat="1" applyFont="1" applyFill="1" applyBorder="1" applyAlignment="1">
      <alignment horizontal="center"/>
    </xf>
    <xf numFmtId="0" fontId="24" fillId="6" borderId="19" xfId="0" applyFont="1" applyFill="1" applyBorder="1" applyAlignment="1">
      <alignment horizontal="center"/>
    </xf>
    <xf numFmtId="14" fontId="24" fillId="5" borderId="19" xfId="16" applyNumberFormat="1" applyFont="1" applyFill="1" applyBorder="1" applyAlignment="1">
      <alignment horizontal="center"/>
    </xf>
    <xf numFmtId="0" fontId="24" fillId="5" borderId="19" xfId="0" applyFont="1" applyFill="1" applyBorder="1" applyAlignment="1">
      <alignment horizontal="center"/>
    </xf>
    <xf numFmtId="0" fontId="0" fillId="0" borderId="0" xfId="0" applyAlignment="1">
      <alignment wrapText="1"/>
    </xf>
    <xf numFmtId="0" fontId="0" fillId="0" borderId="0" xfId="0" applyAlignment="1">
      <alignment horizontal="center"/>
    </xf>
    <xf numFmtId="9" fontId="0" fillId="0" borderId="0" xfId="1" applyFont="1" applyAlignment="1">
      <alignment horizontal="center"/>
    </xf>
    <xf numFmtId="9" fontId="12" fillId="5" borderId="20" xfId="1" applyFont="1" applyFill="1" applyBorder="1" applyAlignment="1">
      <alignment horizontal="center"/>
    </xf>
    <xf numFmtId="0" fontId="23" fillId="7" borderId="21" xfId="0" applyFont="1" applyFill="1" applyBorder="1" applyAlignment="1">
      <alignment vertical="center" wrapText="1"/>
    </xf>
    <xf numFmtId="0" fontId="23" fillId="7" borderId="0" xfId="0" applyFont="1" applyFill="1" applyBorder="1" applyAlignment="1">
      <alignment wrapText="1"/>
    </xf>
    <xf numFmtId="0" fontId="23" fillId="7" borderId="21" xfId="0" applyFont="1" applyFill="1" applyBorder="1" applyAlignment="1">
      <alignment wrapText="1"/>
    </xf>
    <xf numFmtId="0" fontId="23" fillId="7" borderId="22" xfId="0" applyFont="1" applyFill="1" applyBorder="1" applyAlignment="1">
      <alignment wrapText="1"/>
    </xf>
    <xf numFmtId="0" fontId="23" fillId="7" borderId="21" xfId="0" applyFont="1" applyFill="1" applyBorder="1" applyAlignment="1">
      <alignment horizontal="center" wrapText="1"/>
    </xf>
    <xf numFmtId="2" fontId="12" fillId="6" borderId="19" xfId="0" applyNumberFormat="1" applyFont="1" applyFill="1" applyBorder="1"/>
    <xf numFmtId="44" fontId="12" fillId="5" borderId="20" xfId="16" applyNumberFormat="1" applyFont="1" applyFill="1" applyBorder="1" applyAlignment="1">
      <alignment horizontal="center"/>
    </xf>
    <xf numFmtId="44" fontId="12" fillId="6" borderId="19" xfId="0" applyNumberFormat="1" applyFont="1" applyFill="1" applyBorder="1"/>
    <xf numFmtId="14" fontId="12" fillId="6" borderId="21" xfId="16" applyNumberFormat="1" applyFont="1" applyFill="1" applyBorder="1" applyAlignment="1">
      <alignment horizontal="center"/>
    </xf>
    <xf numFmtId="0" fontId="12" fillId="6" borderId="21" xfId="0" applyFont="1" applyFill="1" applyBorder="1"/>
    <xf numFmtId="9" fontId="12" fillId="5" borderId="21" xfId="1" applyFont="1" applyFill="1" applyBorder="1" applyAlignment="1">
      <alignment horizontal="center"/>
    </xf>
    <xf numFmtId="44" fontId="0" fillId="0" borderId="19" xfId="16" applyFont="1" applyBorder="1" applyAlignment="1">
      <alignment horizontal="left"/>
    </xf>
    <xf numFmtId="0" fontId="12" fillId="6" borderId="0" xfId="0" applyFont="1" applyFill="1" applyBorder="1" applyAlignment="1">
      <alignment wrapText="1"/>
    </xf>
    <xf numFmtId="14" fontId="12" fillId="5" borderId="21" xfId="16" applyNumberFormat="1" applyFont="1" applyFill="1" applyBorder="1" applyAlignment="1">
      <alignment horizontal="center"/>
    </xf>
    <xf numFmtId="0" fontId="12" fillId="5" borderId="21" xfId="0" applyFont="1" applyFill="1" applyBorder="1"/>
    <xf numFmtId="0" fontId="24" fillId="6" borderId="21" xfId="0" applyFont="1" applyFill="1" applyBorder="1"/>
    <xf numFmtId="0" fontId="24" fillId="5" borderId="21" xfId="0" applyFont="1" applyFill="1" applyBorder="1"/>
    <xf numFmtId="14" fontId="24" fillId="6" borderId="21" xfId="0" applyNumberFormat="1" applyFont="1" applyFill="1" applyBorder="1" applyAlignment="1">
      <alignment horizontal="center"/>
    </xf>
    <xf numFmtId="14" fontId="24" fillId="5" borderId="21" xfId="0" applyNumberFormat="1" applyFont="1" applyFill="1" applyBorder="1" applyAlignment="1">
      <alignment horizontal="center"/>
    </xf>
    <xf numFmtId="44" fontId="12" fillId="5" borderId="21" xfId="16" applyNumberFormat="1" applyFont="1" applyFill="1" applyBorder="1"/>
    <xf numFmtId="44" fontId="24" fillId="6" borderId="21" xfId="0" applyNumberFormat="1" applyFont="1" applyFill="1" applyBorder="1"/>
    <xf numFmtId="44" fontId="24" fillId="5" borderId="21" xfId="0" applyNumberFormat="1" applyFont="1" applyFill="1" applyBorder="1"/>
    <xf numFmtId="0" fontId="8" fillId="0" borderId="0" xfId="0" applyFont="1" applyFill="1" applyBorder="1" applyAlignment="1">
      <alignment horizontal="center" wrapText="1"/>
    </xf>
    <xf numFmtId="9" fontId="8" fillId="0" borderId="0" xfId="1" applyFont="1" applyFill="1" applyBorder="1" applyAlignment="1">
      <alignment wrapText="1"/>
    </xf>
    <xf numFmtId="44" fontId="12" fillId="5" borderId="23" xfId="16" applyNumberFormat="1" applyFont="1" applyFill="1" applyBorder="1"/>
    <xf numFmtId="44" fontId="0" fillId="0" borderId="0" xfId="16" applyFont="1" applyBorder="1" applyAlignment="1">
      <alignment horizontal="left"/>
    </xf>
    <xf numFmtId="0" fontId="12" fillId="6" borderId="0" xfId="0" applyFont="1" applyFill="1" applyBorder="1" applyAlignment="1">
      <alignment horizontal="center"/>
    </xf>
    <xf numFmtId="0" fontId="12" fillId="6" borderId="21" xfId="0" applyNumberFormat="1" applyFont="1" applyFill="1" applyBorder="1" applyAlignment="1">
      <alignment horizontal="center"/>
    </xf>
    <xf numFmtId="0" fontId="12" fillId="6" borderId="21" xfId="0" applyFont="1" applyFill="1" applyBorder="1" applyAlignment="1">
      <alignment horizontal="center"/>
    </xf>
    <xf numFmtId="44" fontId="12" fillId="5" borderId="21" xfId="0" applyNumberFormat="1" applyFont="1" applyFill="1" applyBorder="1"/>
    <xf numFmtId="0" fontId="12" fillId="5" borderId="21" xfId="0" applyNumberFormat="1" applyFont="1" applyFill="1" applyBorder="1" applyAlignment="1">
      <alignment horizontal="center"/>
    </xf>
    <xf numFmtId="0" fontId="12" fillId="5" borderId="21" xfId="0" applyFont="1" applyFill="1" applyBorder="1" applyAlignment="1">
      <alignment horizontal="center"/>
    </xf>
    <xf numFmtId="44" fontId="12" fillId="6" borderId="21" xfId="16" applyFont="1" applyFill="1" applyBorder="1" applyAlignment="1">
      <alignment horizontal="center"/>
    </xf>
    <xf numFmtId="44" fontId="12" fillId="6" borderId="21" xfId="16" applyFont="1" applyFill="1" applyBorder="1"/>
    <xf numFmtId="0" fontId="12" fillId="5" borderId="24" xfId="0" applyFont="1" applyFill="1" applyBorder="1" applyAlignment="1">
      <alignment wrapText="1"/>
    </xf>
    <xf numFmtId="44" fontId="11" fillId="8" borderId="2" xfId="16" applyFont="1" applyFill="1" applyBorder="1" applyAlignment="1">
      <alignment horizontal="center" wrapText="1"/>
    </xf>
    <xf numFmtId="44" fontId="8" fillId="0" borderId="2" xfId="3" applyFont="1" applyFill="1" applyBorder="1" applyAlignment="1">
      <alignment horizontal="center" wrapText="1"/>
    </xf>
    <xf numFmtId="44" fontId="11" fillId="8" borderId="2" xfId="3" applyFont="1" applyFill="1" applyBorder="1" applyAlignment="1">
      <alignment horizontal="center" wrapText="1"/>
    </xf>
    <xf numFmtId="44" fontId="8" fillId="0" borderId="14" xfId="3" applyNumberFormat="1" applyFont="1" applyFill="1" applyBorder="1" applyAlignment="1">
      <alignment horizontal="center" wrapText="1"/>
    </xf>
    <xf numFmtId="44" fontId="8" fillId="0" borderId="14" xfId="16" applyNumberFormat="1" applyFont="1" applyFill="1" applyBorder="1" applyAlignment="1">
      <alignment horizontal="center" wrapText="1"/>
    </xf>
    <xf numFmtId="44" fontId="8" fillId="0" borderId="16" xfId="0" applyNumberFormat="1" applyFont="1" applyFill="1" applyBorder="1" applyAlignment="1">
      <alignment horizontal="center" wrapText="1"/>
    </xf>
    <xf numFmtId="4" fontId="8" fillId="0" borderId="1" xfId="0" applyNumberFormat="1" applyFont="1" applyFill="1" applyBorder="1" applyAlignment="1" applyProtection="1">
      <alignment wrapText="1"/>
      <protection locked="0"/>
    </xf>
    <xf numFmtId="44" fontId="0" fillId="0" borderId="12" xfId="0" applyNumberFormat="1" applyBorder="1" applyAlignment="1">
      <alignment horizontal="center"/>
    </xf>
    <xf numFmtId="0" fontId="13" fillId="8" borderId="0" xfId="0" applyFont="1" applyFill="1" applyBorder="1" applyAlignment="1">
      <alignment horizontal="center" wrapText="1"/>
    </xf>
    <xf numFmtId="0" fontId="0" fillId="0" borderId="0" xfId="0" applyFont="1" applyFill="1" applyBorder="1" applyAlignment="1">
      <alignment horizontal="left"/>
    </xf>
    <xf numFmtId="0" fontId="0" fillId="0" borderId="11" xfId="0" applyFont="1" applyFill="1" applyBorder="1" applyAlignment="1">
      <alignment wrapText="1"/>
    </xf>
    <xf numFmtId="0" fontId="0" fillId="0" borderId="0" xfId="0" applyFont="1" applyFill="1" applyBorder="1" applyAlignment="1">
      <alignment wrapText="1"/>
    </xf>
    <xf numFmtId="166" fontId="0" fillId="0" borderId="25" xfId="0" applyNumberFormat="1" applyFont="1" applyFill="1" applyBorder="1" applyAlignment="1">
      <alignment horizontal="center" wrapText="1"/>
    </xf>
    <xf numFmtId="10" fontId="0" fillId="0" borderId="7" xfId="0" applyNumberFormat="1" applyFont="1" applyFill="1" applyBorder="1" applyAlignment="1" applyProtection="1">
      <alignment horizontal="center"/>
      <protection locked="0"/>
    </xf>
    <xf numFmtId="171" fontId="25" fillId="0" borderId="7" xfId="0" applyNumberFormat="1" applyFont="1" applyFill="1" applyBorder="1" applyAlignment="1" applyProtection="1">
      <alignment horizontal="left" indent="1"/>
      <protection locked="0"/>
    </xf>
    <xf numFmtId="44" fontId="0" fillId="0" borderId="7" xfId="0" applyNumberFormat="1" applyFont="1" applyFill="1" applyBorder="1" applyAlignment="1">
      <alignment horizontal="center" wrapText="1"/>
    </xf>
    <xf numFmtId="44" fontId="0" fillId="0" borderId="26" xfId="0" applyNumberFormat="1" applyFont="1" applyFill="1" applyBorder="1" applyAlignment="1">
      <alignment horizontal="center" wrapText="1"/>
    </xf>
    <xf numFmtId="44" fontId="0" fillId="0" borderId="16" xfId="0" applyNumberFormat="1" applyFont="1" applyFill="1" applyBorder="1" applyAlignment="1">
      <alignment horizontal="center" wrapText="1"/>
    </xf>
    <xf numFmtId="9" fontId="0" fillId="0" borderId="7" xfId="0" applyNumberFormat="1" applyFont="1" applyFill="1" applyBorder="1" applyAlignment="1" applyProtection="1">
      <alignment horizontal="center"/>
      <protection locked="0"/>
    </xf>
    <xf numFmtId="4" fontId="0" fillId="0" borderId="7" xfId="0" applyNumberFormat="1" applyFont="1" applyFill="1" applyBorder="1" applyProtection="1">
      <protection locked="0"/>
    </xf>
    <xf numFmtId="4" fontId="0" fillId="0" borderId="0" xfId="0" applyNumberFormat="1" applyFont="1" applyFill="1" applyBorder="1" applyAlignment="1" applyProtection="1">
      <alignment wrapText="1"/>
      <protection locked="0"/>
    </xf>
    <xf numFmtId="4" fontId="0" fillId="0" borderId="0" xfId="0" applyNumberFormat="1" applyFont="1" applyFill="1" applyBorder="1" applyAlignment="1">
      <alignment wrapText="1"/>
    </xf>
    <xf numFmtId="9" fontId="0" fillId="0" borderId="0" xfId="0" applyNumberFormat="1" applyFont="1" applyFill="1" applyBorder="1" applyAlignment="1">
      <alignment wrapText="1"/>
    </xf>
    <xf numFmtId="0" fontId="0" fillId="0" borderId="0" xfId="0" applyFont="1" applyFill="1" applyBorder="1"/>
    <xf numFmtId="44" fontId="0" fillId="0" borderId="0" xfId="0" applyNumberFormat="1" applyFont="1" applyFill="1" applyBorder="1"/>
    <xf numFmtId="9" fontId="8" fillId="0" borderId="2" xfId="1" applyNumberFormat="1" applyFont="1" applyFill="1" applyBorder="1" applyAlignment="1" applyProtection="1">
      <alignment horizontal="center"/>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11" fillId="0" borderId="2" xfId="0" applyFont="1" applyBorder="1" applyAlignment="1" applyProtection="1">
      <alignment wrapText="1"/>
    </xf>
    <xf numFmtId="10" fontId="8" fillId="0" borderId="0" xfId="1" applyNumberFormat="1" applyFont="1" applyFill="1" applyBorder="1" applyAlignment="1">
      <alignment wrapText="1"/>
    </xf>
    <xf numFmtId="171" fontId="8" fillId="0" borderId="14" xfId="16" applyNumberFormat="1" applyFont="1" applyFill="1" applyBorder="1" applyAlignment="1">
      <alignment horizontal="center"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99">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alignment horizontal="center"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scheme val="none"/>
      </font>
      <numFmt numFmtId="171" formatCode="&quot;$&quot;#,##0"/>
      <fill>
        <patternFill patternType="none">
          <fgColor indexed="64"/>
          <bgColor indexed="65"/>
        </patternFill>
      </fill>
      <alignment horizontal="left" vertical="bottom" textRotation="0" wrapText="0" indent="1"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indexed="65"/>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numFmt numFmtId="166" formatCode="m/d/yy;@"/>
    </dxf>
    <dxf>
      <numFmt numFmtId="30" formatCode="@"/>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59999389629810485"/>
          <bgColor theme="4" tint="0.59999389629810485"/>
        </patternFill>
      </fill>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top style="thin">
          <color theme="1"/>
        </top>
      </border>
    </dxf>
    <dxf>
      <font>
        <b/>
        <i val="0"/>
        <strike val="0"/>
        <condense val="0"/>
        <extend val="0"/>
        <outline val="0"/>
        <shadow val="0"/>
        <u val="none"/>
        <vertAlign val="baseline"/>
        <sz val="10"/>
        <color theme="1"/>
        <name val="Arial"/>
        <scheme val="none"/>
      </font>
      <fill>
        <patternFill patternType="solid">
          <fgColor theme="4"/>
          <bgColor theme="4"/>
        </patternFill>
      </fill>
      <alignment textRotation="0" wrapText="1" indent="0" justifyLastLine="0" shrinkToFit="0" readingOrder="0"/>
    </dxf>
    <dxf>
      <font>
        <color theme="3" tint="0.79998168889431442"/>
      </font>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numFmt numFmtId="172" formatCode="[$-409]d\-mmm\-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numFmt numFmtId="171" formatCode="&quot;$&quot;#,##0"/>
    </dxf>
    <dxf>
      <numFmt numFmtId="174" formatCode="&quot;$&quot;#,##0.0"/>
    </dxf>
    <dxf>
      <numFmt numFmtId="13" formatCode="0%"/>
    </dxf>
    <dxf>
      <numFmt numFmtId="13" formatCode="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75" formatCode="_(&quot;$&quot;* #,##0.0000_);_(&quot;$&quot;* \(#,##0.0000\);_(&quot;$&quot;* &quot;-&quot;??_);_(@_)"/>
    </dxf>
    <dxf>
      <numFmt numFmtId="176" formatCode="_(&quot;$&quot;* #,##0.000_);_(&quot;$&quot;* \(#,##0.000\);_(&quot;$&quot;* &quot;-&quot;??_);_(@_)"/>
    </dxf>
    <dxf>
      <numFmt numFmtId="34" formatCode="_(&quot;$&quot;* #,##0.00_);_(&quot;$&quot;* \(#,##0.00\);_(&quot;$&quot;* &quot;-&quot;??_);_(@_)"/>
    </dxf>
    <dxf>
      <numFmt numFmtId="177" formatCode="_(&quot;$&quot;* #,##0.0_);_(&quot;$&quot;* \(#,##0.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34" formatCode="_(&quot;$&quot;* #,##0.00_);_(&quot;$&quot;* \(#,##0.00\);_(&quot;$&quot;* &quot;-&quot;??_);_(@_)"/>
    </dxf>
    <dxf>
      <font>
        <strike val="0"/>
        <outline val="0"/>
        <shadow val="0"/>
        <u val="none"/>
        <vertAlign val="baseline"/>
        <color auto="1"/>
        <name val="Arial"/>
        <scheme val="none"/>
      </font>
      <numFmt numFmtId="34" formatCode="_(&quot;$&quot;* #,##0.00_);_(&quot;$&quot;* \(#,##0.00\);_(&quot;$&quot;* &quot;-&quot;??_);_(@_)"/>
      <fill>
        <patternFill patternType="none">
          <fgColor indexed="64"/>
          <bgColor auto="1"/>
        </patternFill>
      </fill>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13"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bottom" textRotation="0" wrapText="1" indent="0" justifyLastLine="0" shrinkToFit="0" readingOrder="0"/>
      <border diagonalUp="0" diagonalDown="0">
        <left/>
        <right/>
        <top/>
        <bottom style="thin">
          <color indexed="64"/>
        </bottom>
        <vertical/>
        <horizontal/>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Arial"/>
        <scheme val="none"/>
      </font>
      <numFmt numFmtId="4" formatCode="#,##0.00"/>
      <fill>
        <patternFill patternType="none">
          <fgColor indexed="64"/>
          <bgColor auto="1"/>
        </patternFill>
      </fill>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71" formatCode="&quot;$&quot;#,##0"/>
      <fill>
        <patternFill patternType="none">
          <fgColor indexed="64"/>
          <bgColor auto="1"/>
        </patternFill>
      </fill>
      <alignment horizontal="left" vertical="bottom" textRotation="0" wrapText="0" indent="1"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6" formatCode="m/d/yy;@"/>
      <fill>
        <patternFill patternType="none">
          <fgColor indexed="64"/>
          <bgColor auto="1"/>
        </patternFill>
      </fill>
      <alignment horizontal="center" vertical="bottom" textRotation="0" wrapText="1" indent="0" justifyLastLine="0" shrinkToFit="0" readingOrder="0"/>
      <border diagonalUp="0" diagonalDown="0" outline="0">
        <left style="thick">
          <color theme="0"/>
        </left>
        <right style="thick">
          <color theme="0"/>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top/>
        <bottom style="thin">
          <color indexed="64"/>
        </bottom>
      </border>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pivotCacheDefinition" Target="pivotCache/pivotCacheDefinition4.xml"/><Relationship Id="rId26" Type="http://schemas.openxmlformats.org/officeDocument/2006/relationships/styles" Target="styles.xml"/><Relationship Id="rId39"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pivotTable" Target="pivotTables/pivotTable2.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50" Type="http://schemas.openxmlformats.org/officeDocument/2006/relationships/customXml" Target="../customXml/item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pivotTable" Target="pivotTables/pivotTable1.xml"/><Relationship Id="rId29" Type="http://schemas.openxmlformats.org/officeDocument/2006/relationships/calcChain" Target="calcChain.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pivotTable" Target="pivotTables/pivotTable4.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ivotTable" Target="pivotTables/pivotTable3.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22.xml"/></Relationships>
</file>

<file path=xl/activeX/activeX1.xml><?xml version="1.0" encoding="utf-8"?>
<ax:ocx xmlns:ax="http://schemas.microsoft.com/office/2006/activeX" xmlns:r="http://schemas.openxmlformats.org/officeDocument/2006/relationships" ax:classid="{FE70AD91-ECA9-4DED-9DD9-10867A0106B4}" ax:persistence="persistPropertyBag"/>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Sum of Beg Bal</c:v>
          </c:tx>
          <c:spPr>
            <a:solidFill>
              <a:schemeClr val="accent1"/>
            </a:solidFill>
            <a:ln>
              <a:noFill/>
            </a:ln>
            <a:effectLst/>
          </c:spPr>
          <c:invertIfNegative val="0"/>
          <c:cat>
            <c:strLit>
              <c:ptCount val="1"/>
              <c:pt idx="0">
                <c:v>Total</c:v>
              </c:pt>
            </c:strLit>
          </c:cat>
          <c:val>
            <c:numLit>
              <c:formatCode>General</c:formatCode>
              <c:ptCount val="1"/>
              <c:pt idx="0">
                <c:v>9559285.4199999999</c:v>
              </c:pt>
            </c:numLit>
          </c:val>
          <c:extLst>
            <c:ext xmlns:c16="http://schemas.microsoft.com/office/drawing/2014/chart" uri="{C3380CC4-5D6E-409C-BE32-E72D297353CC}">
              <c16:uniqueId val="{00000001-7956-4035-A8FD-81172DAC74B8}"/>
            </c:ext>
          </c:extLst>
        </c:ser>
        <c:ser>
          <c:idx val="1"/>
          <c:order val="1"/>
          <c:tx>
            <c:v>Sum of Invoice Amount</c:v>
          </c:tx>
          <c:spPr>
            <a:solidFill>
              <a:schemeClr val="accent2"/>
            </a:solidFill>
            <a:ln>
              <a:noFill/>
            </a:ln>
            <a:effectLst/>
          </c:spPr>
          <c:invertIfNegative val="0"/>
          <c:cat>
            <c:strLit>
              <c:ptCount val="1"/>
              <c:pt idx="0">
                <c:v>Total</c:v>
              </c:pt>
            </c:strLit>
          </c:cat>
          <c:val>
            <c:numLit>
              <c:formatCode>General</c:formatCode>
              <c:ptCount val="1"/>
              <c:pt idx="0">
                <c:v>6525371.8300000057</c:v>
              </c:pt>
            </c:numLit>
          </c:val>
          <c:extLst>
            <c:ext xmlns:c16="http://schemas.microsoft.com/office/drawing/2014/chart" uri="{C3380CC4-5D6E-409C-BE32-E72D297353CC}">
              <c16:uniqueId val="{00000002-7956-4035-A8FD-81172DAC74B8}"/>
            </c:ext>
          </c:extLst>
        </c:ser>
        <c:ser>
          <c:idx val="2"/>
          <c:order val="2"/>
          <c:tx>
            <c:v>Sum of Amount Approved</c:v>
          </c:tx>
          <c:spPr>
            <a:solidFill>
              <a:schemeClr val="accent3"/>
            </a:solidFill>
            <a:ln>
              <a:noFill/>
            </a:ln>
            <a:effectLst/>
          </c:spPr>
          <c:invertIfNegative val="0"/>
          <c:cat>
            <c:strLit>
              <c:ptCount val="1"/>
              <c:pt idx="0">
                <c:v>Total</c:v>
              </c:pt>
            </c:strLit>
          </c:cat>
          <c:val>
            <c:numLit>
              <c:formatCode>General</c:formatCode>
              <c:ptCount val="1"/>
              <c:pt idx="0">
                <c:v>5783324.3500000024</c:v>
              </c:pt>
            </c:numLit>
          </c:val>
          <c:extLst>
            <c:ext xmlns:c16="http://schemas.microsoft.com/office/drawing/2014/chart" uri="{C3380CC4-5D6E-409C-BE32-E72D297353CC}">
              <c16:uniqueId val="{00000003-7956-4035-A8FD-81172DAC74B8}"/>
            </c:ext>
          </c:extLst>
        </c:ser>
        <c:ser>
          <c:idx val="3"/>
          <c:order val="3"/>
          <c:tx>
            <c:v>EndBal</c:v>
          </c:tx>
          <c:spPr>
            <a:solidFill>
              <a:schemeClr val="accent4"/>
            </a:solidFill>
            <a:ln>
              <a:noFill/>
            </a:ln>
            <a:effectLst/>
          </c:spPr>
          <c:invertIfNegative val="0"/>
          <c:cat>
            <c:strLit>
              <c:ptCount val="1"/>
              <c:pt idx="0">
                <c:v>Total</c:v>
              </c:pt>
            </c:strLit>
          </c:cat>
          <c:val>
            <c:numLit>
              <c:formatCode>General</c:formatCode>
              <c:ptCount val="1"/>
              <c:pt idx="0">
                <c:v>3775961.0699999975</c:v>
              </c:pt>
            </c:numLit>
          </c:val>
          <c:extLst>
            <c:ext xmlns:c16="http://schemas.microsoft.com/office/drawing/2014/chart" uri="{C3380CC4-5D6E-409C-BE32-E72D297353CC}">
              <c16:uniqueId val="{00000004-7956-4035-A8FD-81172DAC74B8}"/>
            </c:ext>
          </c:extLst>
        </c:ser>
        <c:dLbls>
          <c:showLegendKey val="0"/>
          <c:showVal val="0"/>
          <c:showCatName val="0"/>
          <c:showSerName val="0"/>
          <c:showPercent val="0"/>
          <c:showBubbleSize val="0"/>
        </c:dLbls>
        <c:gapWidth val="219"/>
        <c:overlap val="-27"/>
        <c:axId val="1495003872"/>
        <c:axId val="1495004200"/>
      </c:barChart>
      <c:catAx>
        <c:axId val="149500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4200"/>
        <c:crosses val="autoZero"/>
        <c:auto val="1"/>
        <c:lblAlgn val="ctr"/>
        <c:lblOffset val="100"/>
        <c:noMultiLvlLbl val="0"/>
        <c:extLst>
          <c:ext xmlns:c15="http://schemas.microsoft.com/office/drawing/2012/chart" uri="{F40574EE-89B7-4290-83BB-5DA773EAF853}">
            <c15:numFmt c:formatCode="General" c:sourceLinked="1"/>
          </c:ext>
        </c:extLst>
      </c:catAx>
      <c:valAx>
        <c:axId val="1495004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38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- 2017_jarrod_eae.xlsx]PivotChartTable1</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4539304"/>
        <c:axId val="1494539632"/>
      </c:barChart>
      <c:catAx>
        <c:axId val="1494539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632"/>
        <c:crosses val="autoZero"/>
        <c:auto val="1"/>
        <c:lblAlgn val="ctr"/>
        <c:lblOffset val="100"/>
        <c:noMultiLvlLbl val="0"/>
      </c:catAx>
      <c:valAx>
        <c:axId val="149453963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- 2017_jarrod_eae.xlsx]PivotChartTable2</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2"/>
          </a:solidFill>
          <a:ln>
            <a:noFill/>
          </a:ln>
          <a:effectLst/>
        </c:spPr>
        <c:marker>
          <c:symbol val="none"/>
        </c:marker>
      </c:pivotFmt>
    </c:pivotFmts>
    <c:plotArea>
      <c:layout/>
      <c:barChart>
        <c:barDir val="bar"/>
        <c:grouping val="clustered"/>
        <c:varyColors val="0"/>
        <c:ser>
          <c:idx val="0"/>
          <c:order val="0"/>
          <c:tx>
            <c:v>Total</c:v>
          </c:tx>
          <c:spPr>
            <a:solidFill>
              <a:schemeClr val="accent2"/>
            </a:solidFill>
            <a:ln>
              <a:noFill/>
            </a:ln>
            <a:effectLst/>
          </c:spPr>
          <c:invertIfNegative val="0"/>
          <c:cat>
            <c:strLit>
              <c:ptCount val="46"/>
              <c:pt idx="0">
                <c:v>46</c:v>
              </c:pt>
              <c:pt idx="1">
                <c:v>45</c:v>
              </c:pt>
              <c:pt idx="2">
                <c:v>44</c:v>
              </c:pt>
              <c:pt idx="3">
                <c:v>43</c:v>
              </c:pt>
              <c:pt idx="4">
                <c:v>42</c:v>
              </c:pt>
              <c:pt idx="5">
                <c:v>41</c:v>
              </c:pt>
              <c:pt idx="6">
                <c:v>40</c:v>
              </c:pt>
              <c:pt idx="7">
                <c:v>39</c:v>
              </c:pt>
              <c:pt idx="8">
                <c:v>38</c:v>
              </c:pt>
              <c:pt idx="9">
                <c:v>37</c:v>
              </c:pt>
              <c:pt idx="10">
                <c:v>36</c:v>
              </c:pt>
              <c:pt idx="11">
                <c:v>35</c:v>
              </c:pt>
              <c:pt idx="12">
                <c:v>34</c:v>
              </c:pt>
              <c:pt idx="13">
                <c:v>33</c:v>
              </c:pt>
              <c:pt idx="14">
                <c:v>32</c:v>
              </c:pt>
              <c:pt idx="15">
                <c:v>31</c:v>
              </c:pt>
              <c:pt idx="16">
                <c:v>30</c:v>
              </c:pt>
              <c:pt idx="17">
                <c:v>29</c:v>
              </c:pt>
              <c:pt idx="18">
                <c:v>28</c:v>
              </c:pt>
              <c:pt idx="19">
                <c:v>27</c:v>
              </c:pt>
              <c:pt idx="20">
                <c:v>26</c:v>
              </c:pt>
              <c:pt idx="21">
                <c:v>25</c:v>
              </c:pt>
              <c:pt idx="22">
                <c:v>24</c:v>
              </c:pt>
              <c:pt idx="23">
                <c:v>23</c:v>
              </c:pt>
              <c:pt idx="24">
                <c:v>22</c:v>
              </c:pt>
              <c:pt idx="25">
                <c:v>21</c:v>
              </c:pt>
              <c:pt idx="26">
                <c:v>20</c:v>
              </c:pt>
              <c:pt idx="27">
                <c:v>19</c:v>
              </c:pt>
              <c:pt idx="28">
                <c:v>18</c:v>
              </c:pt>
              <c:pt idx="29">
                <c:v>17</c:v>
              </c:pt>
              <c:pt idx="30">
                <c:v>16</c:v>
              </c:pt>
              <c:pt idx="31">
                <c:v>15</c:v>
              </c:pt>
              <c:pt idx="32">
                <c:v>14</c:v>
              </c:pt>
              <c:pt idx="33">
                <c:v>13</c:v>
              </c:pt>
              <c:pt idx="34">
                <c:v>12</c:v>
              </c:pt>
              <c:pt idx="35">
                <c:v>11</c:v>
              </c:pt>
              <c:pt idx="36">
                <c:v>10</c:v>
              </c:pt>
              <c:pt idx="37">
                <c:v>9</c:v>
              </c:pt>
              <c:pt idx="38">
                <c:v>8</c:v>
              </c:pt>
              <c:pt idx="39">
                <c:v>7</c:v>
              </c:pt>
              <c:pt idx="40">
                <c:v>6</c:v>
              </c:pt>
              <c:pt idx="41">
                <c:v>5</c:v>
              </c:pt>
              <c:pt idx="42">
                <c:v>4</c:v>
              </c:pt>
              <c:pt idx="43">
                <c:v>3</c:v>
              </c:pt>
              <c:pt idx="44">
                <c:v>2</c:v>
              </c:pt>
              <c:pt idx="45">
                <c:v>1</c:v>
              </c:pt>
            </c:strLit>
          </c:cat>
          <c:val>
            <c:numLit>
              <c:formatCode>General</c:formatCode>
              <c:ptCount val="46"/>
              <c:pt idx="0">
                <c:v>77720.38</c:v>
              </c:pt>
              <c:pt idx="1">
                <c:v>77720.38</c:v>
              </c:pt>
              <c:pt idx="2">
                <c:v>77720.38</c:v>
              </c:pt>
              <c:pt idx="3">
                <c:v>77720.38</c:v>
              </c:pt>
              <c:pt idx="4">
                <c:v>77720.38</c:v>
              </c:pt>
              <c:pt idx="5">
                <c:v>77720.38</c:v>
              </c:pt>
              <c:pt idx="6">
                <c:v>77720.38</c:v>
              </c:pt>
              <c:pt idx="7">
                <c:v>77720.38</c:v>
              </c:pt>
              <c:pt idx="8">
                <c:v>77720.38</c:v>
              </c:pt>
              <c:pt idx="9">
                <c:v>77720.38</c:v>
              </c:pt>
              <c:pt idx="10">
                <c:v>155440.75</c:v>
              </c:pt>
              <c:pt idx="11">
                <c:v>155440.75</c:v>
              </c:pt>
              <c:pt idx="12">
                <c:v>155440.75</c:v>
              </c:pt>
              <c:pt idx="13">
                <c:v>155440.75</c:v>
              </c:pt>
              <c:pt idx="14">
                <c:v>155440.75</c:v>
              </c:pt>
              <c:pt idx="15">
                <c:v>11830</c:v>
              </c:pt>
              <c:pt idx="16">
                <c:v>415000</c:v>
              </c:pt>
              <c:pt idx="17">
                <c:v>25000</c:v>
              </c:pt>
              <c:pt idx="18">
                <c:v>155440.75</c:v>
              </c:pt>
              <c:pt idx="19">
                <c:v>155440.75</c:v>
              </c:pt>
              <c:pt idx="20">
                <c:v>59400</c:v>
              </c:pt>
              <c:pt idx="21">
                <c:v>2545</c:v>
              </c:pt>
              <c:pt idx="22">
                <c:v>300000</c:v>
              </c:pt>
              <c:pt idx="23">
                <c:v>262347.64</c:v>
              </c:pt>
              <c:pt idx="24">
                <c:v>155440.75</c:v>
              </c:pt>
              <c:pt idx="25">
                <c:v>155440.75</c:v>
              </c:pt>
              <c:pt idx="26">
                <c:v>155440.75</c:v>
              </c:pt>
              <c:pt idx="27">
                <c:v>155440.75</c:v>
              </c:pt>
              <c:pt idx="28">
                <c:v>233161.13</c:v>
              </c:pt>
              <c:pt idx="29">
                <c:v>233161.13</c:v>
              </c:pt>
              <c:pt idx="30">
                <c:v>233161.13</c:v>
              </c:pt>
              <c:pt idx="31">
                <c:v>233161.13</c:v>
              </c:pt>
              <c:pt idx="32">
                <c:v>233161.13</c:v>
              </c:pt>
              <c:pt idx="33">
                <c:v>233161.13</c:v>
              </c:pt>
              <c:pt idx="34">
                <c:v>233161.13</c:v>
              </c:pt>
              <c:pt idx="35">
                <c:v>233161.13</c:v>
              </c:pt>
              <c:pt idx="36">
                <c:v>233161.13</c:v>
              </c:pt>
              <c:pt idx="37">
                <c:v>233161.13</c:v>
              </c:pt>
              <c:pt idx="38">
                <c:v>2176170.5</c:v>
              </c:pt>
              <c:pt idx="39">
                <c:v>777203.75</c:v>
              </c:pt>
              <c:pt idx="40">
                <c:v>229876.08</c:v>
              </c:pt>
              <c:pt idx="41">
                <c:v>229876.08</c:v>
              </c:pt>
              <c:pt idx="42">
                <c:v>114938.04</c:v>
              </c:pt>
              <c:pt idx="43">
                <c:v>54573.99</c:v>
              </c:pt>
              <c:pt idx="44">
                <c:v>54573.99</c:v>
              </c:pt>
              <c:pt idx="45">
                <c:v>27287</c:v>
              </c:pt>
            </c:numLit>
          </c:val>
          <c:extLst>
            <c:ext xmlns:c16="http://schemas.microsoft.com/office/drawing/2014/chart" uri="{C3380CC4-5D6E-409C-BE32-E72D297353CC}">
              <c16:uniqueId val="{00000000-7C1D-4154-9C78-1EF151A53920}"/>
            </c:ext>
          </c:extLst>
        </c:ser>
        <c:dLbls>
          <c:showLegendKey val="0"/>
          <c:showVal val="0"/>
          <c:showCatName val="0"/>
          <c:showSerName val="0"/>
          <c:showPercent val="0"/>
          <c:showBubbleSize val="0"/>
        </c:dLbls>
        <c:gapWidth val="219"/>
        <c:axId val="1495573472"/>
        <c:axId val="1495573800"/>
      </c:barChart>
      <c:catAx>
        <c:axId val="1495573472"/>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800"/>
        <c:crosses val="autoZero"/>
        <c:auto val="1"/>
        <c:lblAlgn val="ctr"/>
        <c:lblOffset val="100"/>
        <c:noMultiLvlLbl val="0"/>
        <c:extLst>
          <c:ext xmlns:c15="http://schemas.microsoft.com/office/drawing/2012/chart" uri="{F40574EE-89B7-4290-83BB-5DA773EAF853}">
            <c15:numFmt c:formatCode="General" c:sourceLinked="1"/>
          </c:ext>
        </c:extLst>
      </c:catAx>
      <c:valAx>
        <c:axId val="1495573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4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- 2017_jarrod_eae.xlsx]PivotChartTable3</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5661864"/>
        <c:axId val="1495662192"/>
      </c:barChart>
      <c:catAx>
        <c:axId val="1495661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2192"/>
        <c:crosses val="autoZero"/>
        <c:auto val="1"/>
        <c:lblAlgn val="ctr"/>
        <c:lblOffset val="100"/>
        <c:noMultiLvlLbl val="0"/>
      </c:catAx>
      <c:valAx>
        <c:axId val="149566219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1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-LCLS-II Cavities - Zanon - 2017_jarrod_eae.xlsx]PivotChartTable4</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162560</xdr:rowOff>
    </xdr:from>
    <xdr:to>
      <xdr:col>8</xdr:col>
      <xdr:colOff>482600</xdr:colOff>
      <xdr:row>16</xdr:row>
      <xdr:rowOff>35560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162560</xdr:rowOff>
    </xdr:from>
    <xdr:to>
      <xdr:col>8</xdr:col>
      <xdr:colOff>482600</xdr:colOff>
      <xdr:row>31</xdr:row>
      <xdr:rowOff>35560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162560</xdr:rowOff>
    </xdr:from>
    <xdr:to>
      <xdr:col>16</xdr:col>
      <xdr:colOff>482600</xdr:colOff>
      <xdr:row>16</xdr:row>
      <xdr:rowOff>35560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16</xdr:row>
      <xdr:rowOff>162560</xdr:rowOff>
    </xdr:from>
    <xdr:to>
      <xdr:col>16</xdr:col>
      <xdr:colOff>482600</xdr:colOff>
      <xdr:row>31</xdr:row>
      <xdr:rowOff>35560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21</xdr:col>
          <xdr:colOff>9525</xdr:colOff>
          <xdr:row>57</xdr:row>
          <xdr:rowOff>57150</xdr:rowOff>
        </xdr:to>
        <xdr:sp macro="" textlink="">
          <xdr:nvSpPr>
            <xdr:cNvPr id="2050" name="AroAxControlShim1" descr="Power View"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xdr:colOff>
      <xdr:row>0</xdr:row>
      <xdr:rowOff>7620</xdr:rowOff>
    </xdr:from>
    <xdr:to>
      <xdr:col>24</xdr:col>
      <xdr:colOff>7620</xdr:colOff>
      <xdr:row>65</xdr:row>
      <xdr:rowOff>83820</xdr:rowOff>
    </xdr:to>
    <xdr:sp macro="" textlink="">
      <xdr:nvSpPr>
        <xdr:cNvPr id="12291" name="AroAxControlShim1" descr="Power View" hidden="1">
          <a:extLst>
            <a:ext uri="{63B3BB69-23CF-44E3-9099-C40C66FF867C}">
              <a14:compatExt xmlns:a14="http://schemas.microsoft.com/office/drawing/2010/main" spid="_x0000_s1229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13</xdr:col>
      <xdr:colOff>203200</xdr:colOff>
      <xdr:row>36</xdr:row>
      <xdr:rowOff>60960</xdr:rowOff>
    </xdr:to>
    <xdr:pic>
      <xdr:nvPicPr>
        <xdr:cNvPr id="2" name="Picture 1" descr="Power 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28000" cy="6096000"/>
        </a:xfrm>
        <a:prstGeom prst="rect">
          <a:avLst/>
        </a:prstGeom>
      </xdr:spPr>
    </xdr:pic>
    <xdr:clientData/>
  </xdr:twoCellAnchor>
  <xdr:twoCellAnchor editAs="oneCell">
    <xdr:from>
      <xdr:col>0</xdr:col>
      <xdr:colOff>7620</xdr:colOff>
      <xdr:row>0</xdr:row>
      <xdr:rowOff>7620</xdr:rowOff>
    </xdr:from>
    <xdr:to>
      <xdr:col>24</xdr:col>
      <xdr:colOff>7620</xdr:colOff>
      <xdr:row>65</xdr:row>
      <xdr:rowOff>83820</xdr:rowOff>
    </xdr:to>
    <xdr:pic>
      <xdr:nvPicPr>
        <xdr:cNvPr id="3" name="AroAxControlShim1" descr="Power View"/>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7620"/>
          <a:ext cx="14630400" cy="1097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rual%20-LCLS-II%20Cavities%20-%20Zanon%20-%202017_jarr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Sheet7"/>
      <sheetName val="POLinePivot"/>
      <sheetName val="Power View1"/>
      <sheetName val="PO Line"/>
      <sheetName val="Invoice"/>
      <sheetName val="InvDetail"/>
      <sheetName val="Sheet1"/>
      <sheetName val="Cavities"/>
      <sheetName val="List"/>
    </sheetNames>
    <sheetDataSet>
      <sheetData sheetId="0" refreshError="1"/>
      <sheetData sheetId="1" refreshError="1"/>
      <sheetData sheetId="2">
        <row r="12">
          <cell r="A12">
            <v>1</v>
          </cell>
        </row>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row r="45">
          <cell r="A45">
            <v>34</v>
          </cell>
        </row>
        <row r="46">
          <cell r="A46">
            <v>35</v>
          </cell>
        </row>
        <row r="47">
          <cell r="A47">
            <v>36</v>
          </cell>
        </row>
        <row r="48">
          <cell r="A48">
            <v>37</v>
          </cell>
        </row>
        <row r="49">
          <cell r="A49">
            <v>38</v>
          </cell>
        </row>
        <row r="50">
          <cell r="A50">
            <v>39</v>
          </cell>
        </row>
        <row r="51">
          <cell r="A51">
            <v>40</v>
          </cell>
        </row>
        <row r="52">
          <cell r="A52">
            <v>41</v>
          </cell>
        </row>
        <row r="53">
          <cell r="A53">
            <v>42</v>
          </cell>
        </row>
        <row r="54">
          <cell r="A54">
            <v>43</v>
          </cell>
        </row>
        <row r="55">
          <cell r="A55">
            <v>44</v>
          </cell>
        </row>
        <row r="56">
          <cell r="A56">
            <v>45</v>
          </cell>
        </row>
        <row r="57">
          <cell r="A57">
            <v>46</v>
          </cell>
        </row>
        <row r="58">
          <cell r="A58">
            <v>47</v>
          </cell>
        </row>
        <row r="59">
          <cell r="A59">
            <v>48</v>
          </cell>
        </row>
        <row r="60">
          <cell r="A60">
            <v>49</v>
          </cell>
        </row>
      </sheetData>
      <sheetData sheetId="3" refreshError="1"/>
      <sheetData sheetId="4" refreshError="1"/>
      <sheetData sheetId="5" refreshError="1"/>
      <sheetData sheetId="6" refreshError="1"/>
      <sheetData sheetId="7" refreshError="1"/>
      <sheetData sheetId="8">
        <row r="2">
          <cell r="E2">
            <v>27287</v>
          </cell>
          <cell r="H2">
            <v>27287</v>
          </cell>
          <cell r="L2">
            <v>1</v>
          </cell>
        </row>
        <row r="3">
          <cell r="E3">
            <v>54573.99</v>
          </cell>
          <cell r="H3">
            <v>54573.99</v>
          </cell>
          <cell r="L3">
            <v>2</v>
          </cell>
        </row>
        <row r="4">
          <cell r="E4">
            <v>54573.99</v>
          </cell>
          <cell r="H4">
            <v>54573.99</v>
          </cell>
          <cell r="L4">
            <v>3</v>
          </cell>
        </row>
        <row r="5">
          <cell r="E5">
            <v>114938.04</v>
          </cell>
          <cell r="H5">
            <v>114938.04</v>
          </cell>
          <cell r="L5">
            <v>4</v>
          </cell>
        </row>
        <row r="6">
          <cell r="E6">
            <v>229876.08</v>
          </cell>
          <cell r="H6">
            <v>229876.08</v>
          </cell>
          <cell r="L6">
            <v>5</v>
          </cell>
        </row>
        <row r="7">
          <cell r="E7">
            <v>348187.28</v>
          </cell>
          <cell r="H7">
            <v>348187.28</v>
          </cell>
          <cell r="L7">
            <v>7</v>
          </cell>
        </row>
        <row r="8">
          <cell r="E8">
            <v>65586.91</v>
          </cell>
          <cell r="H8">
            <v>65586.91</v>
          </cell>
          <cell r="L8">
            <v>23</v>
          </cell>
        </row>
        <row r="9">
          <cell r="E9">
            <v>429016.47</v>
          </cell>
          <cell r="H9">
            <v>429016.47</v>
          </cell>
          <cell r="L9">
            <v>7</v>
          </cell>
        </row>
        <row r="10">
          <cell r="E10">
            <v>2176170.5</v>
          </cell>
          <cell r="H10">
            <v>2176170.5</v>
          </cell>
          <cell r="L10">
            <v>8</v>
          </cell>
        </row>
        <row r="11">
          <cell r="E11">
            <v>28734.51</v>
          </cell>
          <cell r="H11">
            <v>28734.51</v>
          </cell>
          <cell r="L11">
            <v>6</v>
          </cell>
        </row>
        <row r="12">
          <cell r="E12">
            <v>28734.51</v>
          </cell>
          <cell r="H12">
            <v>28734.51</v>
          </cell>
          <cell r="L12">
            <v>6</v>
          </cell>
        </row>
        <row r="13">
          <cell r="E13">
            <v>28734.51</v>
          </cell>
          <cell r="H13">
            <v>28734.51</v>
          </cell>
          <cell r="L13">
            <v>6</v>
          </cell>
        </row>
        <row r="14">
          <cell r="E14">
            <v>28734.51</v>
          </cell>
          <cell r="H14">
            <v>28734.51</v>
          </cell>
          <cell r="L14">
            <v>6</v>
          </cell>
        </row>
        <row r="15">
          <cell r="E15">
            <v>2036</v>
          </cell>
          <cell r="H15">
            <v>2036</v>
          </cell>
          <cell r="L15">
            <v>25</v>
          </cell>
        </row>
        <row r="16">
          <cell r="E16">
            <v>28734.51</v>
          </cell>
          <cell r="H16">
            <v>28734.51</v>
          </cell>
          <cell r="L16">
            <v>6</v>
          </cell>
        </row>
        <row r="17">
          <cell r="E17">
            <v>28734.51</v>
          </cell>
          <cell r="H17">
            <v>28734.51</v>
          </cell>
          <cell r="L17">
            <v>6</v>
          </cell>
        </row>
        <row r="18">
          <cell r="E18">
            <v>28734.51</v>
          </cell>
          <cell r="H18">
            <v>28734.51</v>
          </cell>
          <cell r="L18">
            <v>6</v>
          </cell>
        </row>
        <row r="19">
          <cell r="E19">
            <v>28734.51</v>
          </cell>
          <cell r="H19">
            <v>28734.51</v>
          </cell>
          <cell r="L19">
            <v>6</v>
          </cell>
        </row>
        <row r="20">
          <cell r="E20">
            <v>58290.28</v>
          </cell>
          <cell r="H20">
            <v>58290.28</v>
          </cell>
          <cell r="L20">
            <v>9</v>
          </cell>
        </row>
        <row r="21">
          <cell r="E21">
            <v>58290.28</v>
          </cell>
          <cell r="H21">
            <v>58290.28</v>
          </cell>
          <cell r="L21">
            <v>9</v>
          </cell>
        </row>
        <row r="22">
          <cell r="E22">
            <v>58290.28</v>
          </cell>
          <cell r="H22">
            <v>58290.28</v>
          </cell>
          <cell r="L22">
            <v>9</v>
          </cell>
        </row>
        <row r="23">
          <cell r="E23">
            <v>58290.28</v>
          </cell>
          <cell r="H23">
            <v>58290.28</v>
          </cell>
          <cell r="L23">
            <v>9</v>
          </cell>
        </row>
        <row r="24">
          <cell r="E24">
            <v>509</v>
          </cell>
          <cell r="H24">
            <v>509</v>
          </cell>
          <cell r="L24">
            <v>25</v>
          </cell>
        </row>
        <row r="25">
          <cell r="E25">
            <v>12500</v>
          </cell>
          <cell r="H25">
            <v>12500</v>
          </cell>
          <cell r="L25">
            <v>29</v>
          </cell>
        </row>
        <row r="26">
          <cell r="E26">
            <v>58290.28</v>
          </cell>
          <cell r="H26">
            <v>58290.28</v>
          </cell>
          <cell r="L26">
            <v>10</v>
          </cell>
        </row>
        <row r="27">
          <cell r="E27">
            <v>58290.28</v>
          </cell>
          <cell r="H27">
            <v>58290.28</v>
          </cell>
          <cell r="L27">
            <v>10</v>
          </cell>
        </row>
        <row r="28">
          <cell r="E28">
            <v>58290.28</v>
          </cell>
          <cell r="H28">
            <v>58290.28</v>
          </cell>
          <cell r="L28">
            <v>10</v>
          </cell>
        </row>
        <row r="29">
          <cell r="E29">
            <v>58290.28</v>
          </cell>
          <cell r="H29">
            <v>58290.28</v>
          </cell>
          <cell r="L29">
            <v>10</v>
          </cell>
        </row>
        <row r="30">
          <cell r="E30">
            <v>12500</v>
          </cell>
          <cell r="H30">
            <v>12500</v>
          </cell>
          <cell r="L30">
            <v>29</v>
          </cell>
        </row>
        <row r="31">
          <cell r="E31">
            <v>58290.28</v>
          </cell>
          <cell r="H31">
            <v>58290.28</v>
          </cell>
          <cell r="L31">
            <v>11</v>
          </cell>
        </row>
        <row r="32">
          <cell r="E32">
            <v>58290.28</v>
          </cell>
          <cell r="H32">
            <v>58290.28</v>
          </cell>
          <cell r="L32">
            <v>11</v>
          </cell>
        </row>
        <row r="33">
          <cell r="E33">
            <v>58290.28</v>
          </cell>
          <cell r="H33">
            <v>58290.28</v>
          </cell>
          <cell r="L33">
            <v>11</v>
          </cell>
        </row>
        <row r="34">
          <cell r="E34">
            <v>58290.28</v>
          </cell>
          <cell r="H34">
            <v>58290.28</v>
          </cell>
          <cell r="L34">
            <v>11</v>
          </cell>
        </row>
        <row r="35">
          <cell r="E35">
            <v>58290.28</v>
          </cell>
          <cell r="H35">
            <v>58290.28</v>
          </cell>
          <cell r="L35">
            <v>12</v>
          </cell>
        </row>
        <row r="36">
          <cell r="E36">
            <v>58290.28</v>
          </cell>
          <cell r="H36">
            <v>58290.28</v>
          </cell>
          <cell r="L36">
            <v>12</v>
          </cell>
        </row>
        <row r="37">
          <cell r="E37">
            <v>21282.06</v>
          </cell>
          <cell r="H37">
            <v>21282.06</v>
          </cell>
          <cell r="L37">
            <v>30</v>
          </cell>
        </row>
        <row r="38">
          <cell r="E38">
            <v>58290.28</v>
          </cell>
          <cell r="H38">
            <v>58290.28</v>
          </cell>
          <cell r="L38">
            <v>13</v>
          </cell>
        </row>
        <row r="39">
          <cell r="E39">
            <v>58290.28</v>
          </cell>
          <cell r="H39">
            <v>58290.28</v>
          </cell>
          <cell r="L39">
            <v>13</v>
          </cell>
        </row>
        <row r="40">
          <cell r="E40">
            <v>58290.28</v>
          </cell>
          <cell r="H40">
            <v>58290.28</v>
          </cell>
          <cell r="L40">
            <v>13</v>
          </cell>
        </row>
        <row r="41">
          <cell r="E41">
            <v>58290.28</v>
          </cell>
          <cell r="H41">
            <v>58290.28</v>
          </cell>
          <cell r="L41">
            <v>13</v>
          </cell>
        </row>
        <row r="42">
          <cell r="E42">
            <v>14188.04</v>
          </cell>
          <cell r="H42">
            <v>14188.04</v>
          </cell>
          <cell r="L42">
            <v>30</v>
          </cell>
        </row>
        <row r="43">
          <cell r="E43">
            <v>59400</v>
          </cell>
          <cell r="H43">
            <v>59400</v>
          </cell>
          <cell r="L43">
            <v>26</v>
          </cell>
        </row>
        <row r="44">
          <cell r="E44">
            <v>50000</v>
          </cell>
          <cell r="H44">
            <v>50000</v>
          </cell>
          <cell r="L44">
            <v>24</v>
          </cell>
        </row>
        <row r="45">
          <cell r="E45">
            <v>58290.28</v>
          </cell>
          <cell r="H45">
            <v>58290.28</v>
          </cell>
          <cell r="L45">
            <v>14</v>
          </cell>
        </row>
        <row r="46">
          <cell r="E46">
            <v>58290.28</v>
          </cell>
          <cell r="H46">
            <v>58290.28</v>
          </cell>
          <cell r="L46">
            <v>14</v>
          </cell>
        </row>
        <row r="47">
          <cell r="E47">
            <v>58290.28</v>
          </cell>
          <cell r="H47">
            <v>58290.28</v>
          </cell>
          <cell r="L47">
            <v>14</v>
          </cell>
        </row>
        <row r="48">
          <cell r="E48">
            <v>58290.28</v>
          </cell>
          <cell r="H48">
            <v>58290.28</v>
          </cell>
          <cell r="L48">
            <v>14</v>
          </cell>
        </row>
        <row r="49">
          <cell r="E49">
            <v>14188.04</v>
          </cell>
          <cell r="H49">
            <v>14188.04</v>
          </cell>
          <cell r="L49">
            <v>30</v>
          </cell>
        </row>
        <row r="50">
          <cell r="E50">
            <v>11830</v>
          </cell>
          <cell r="H50">
            <v>11830</v>
          </cell>
          <cell r="L50">
            <v>31</v>
          </cell>
        </row>
        <row r="51">
          <cell r="E51">
            <v>58290.283333333333</v>
          </cell>
          <cell r="H51">
            <v>58290.283333333333</v>
          </cell>
          <cell r="L51">
            <v>12</v>
          </cell>
        </row>
        <row r="52">
          <cell r="E52">
            <v>58290.283333333333</v>
          </cell>
          <cell r="H52">
            <v>58290.283333333333</v>
          </cell>
          <cell r="L52">
            <v>12</v>
          </cell>
        </row>
        <row r="53">
          <cell r="E53">
            <v>58290.283333333333</v>
          </cell>
          <cell r="H53">
            <v>58290.283333333333</v>
          </cell>
          <cell r="L53">
            <v>16</v>
          </cell>
        </row>
        <row r="54">
          <cell r="E54">
            <v>10641.03</v>
          </cell>
          <cell r="H54">
            <v>10641.03</v>
          </cell>
          <cell r="L54">
            <v>30</v>
          </cell>
        </row>
        <row r="55">
          <cell r="E55">
            <v>58290.28</v>
          </cell>
          <cell r="H55">
            <v>58290.28</v>
          </cell>
          <cell r="L55">
            <v>15</v>
          </cell>
        </row>
        <row r="56">
          <cell r="E56">
            <v>58290.28</v>
          </cell>
          <cell r="H56">
            <v>58290.28</v>
          </cell>
          <cell r="L56">
            <v>15</v>
          </cell>
        </row>
        <row r="57">
          <cell r="E57">
            <v>58290.28</v>
          </cell>
          <cell r="H57">
            <v>58290.28</v>
          </cell>
          <cell r="L57">
            <v>15</v>
          </cell>
        </row>
        <row r="58">
          <cell r="E58">
            <v>58290.28</v>
          </cell>
          <cell r="H58">
            <v>58290.28</v>
          </cell>
          <cell r="L58">
            <v>15</v>
          </cell>
        </row>
        <row r="59">
          <cell r="E59">
            <v>14188.04</v>
          </cell>
          <cell r="H59">
            <v>14188.04</v>
          </cell>
          <cell r="L59">
            <v>30</v>
          </cell>
        </row>
        <row r="60">
          <cell r="E60">
            <v>58290.28</v>
          </cell>
          <cell r="H60">
            <v>52461.252</v>
          </cell>
          <cell r="L60">
            <v>16</v>
          </cell>
        </row>
        <row r="61">
          <cell r="E61">
            <v>58290.28</v>
          </cell>
          <cell r="H61">
            <v>52461.252</v>
          </cell>
          <cell r="L61">
            <v>16</v>
          </cell>
        </row>
        <row r="62">
          <cell r="E62">
            <v>58290.28</v>
          </cell>
          <cell r="H62">
            <v>52461.252</v>
          </cell>
          <cell r="L62">
            <v>16</v>
          </cell>
        </row>
        <row r="63">
          <cell r="E63">
            <v>58290.28</v>
          </cell>
          <cell r="H63">
            <v>52461.252</v>
          </cell>
          <cell r="L63">
            <v>17</v>
          </cell>
        </row>
        <row r="64">
          <cell r="E64">
            <v>14188.04</v>
          </cell>
          <cell r="H64">
            <v>14188.04</v>
          </cell>
          <cell r="L64">
            <v>30</v>
          </cell>
        </row>
        <row r="65">
          <cell r="E65">
            <v>58290.28</v>
          </cell>
          <cell r="H65">
            <v>52461.252</v>
          </cell>
          <cell r="L65">
            <v>17</v>
          </cell>
        </row>
        <row r="66">
          <cell r="E66">
            <v>58290.28</v>
          </cell>
          <cell r="H66">
            <v>52461.252</v>
          </cell>
          <cell r="L66">
            <v>17</v>
          </cell>
        </row>
        <row r="67">
          <cell r="E67">
            <v>58290.28</v>
          </cell>
          <cell r="H67">
            <v>52461.252</v>
          </cell>
          <cell r="L67">
            <v>17</v>
          </cell>
        </row>
        <row r="68">
          <cell r="E68">
            <v>58290.28</v>
          </cell>
          <cell r="H68">
            <v>52461.252</v>
          </cell>
          <cell r="L68">
            <v>18</v>
          </cell>
        </row>
        <row r="69">
          <cell r="E69">
            <v>58290.28</v>
          </cell>
          <cell r="H69">
            <v>52461.252</v>
          </cell>
          <cell r="L69">
            <v>18</v>
          </cell>
        </row>
        <row r="70">
          <cell r="E70">
            <v>58290.28</v>
          </cell>
          <cell r="H70">
            <v>52461.252</v>
          </cell>
          <cell r="L70">
            <v>18</v>
          </cell>
        </row>
        <row r="71">
          <cell r="E71">
            <v>58290.28</v>
          </cell>
          <cell r="H71">
            <v>52461.252</v>
          </cell>
          <cell r="L71">
            <v>18</v>
          </cell>
        </row>
        <row r="72">
          <cell r="E72">
            <v>58290.28</v>
          </cell>
          <cell r="H72">
            <v>52461.252</v>
          </cell>
          <cell r="L72">
            <v>22</v>
          </cell>
        </row>
        <row r="73">
          <cell r="E73">
            <v>28376.080000000002</v>
          </cell>
          <cell r="H73">
            <v>28376.080000000002</v>
          </cell>
          <cell r="L73">
            <v>30</v>
          </cell>
        </row>
        <row r="74">
          <cell r="E74">
            <v>38860.19</v>
          </cell>
          <cell r="H74">
            <v>38860.19</v>
          </cell>
          <cell r="L74">
            <v>19</v>
          </cell>
        </row>
        <row r="75">
          <cell r="E75">
            <v>38860.19</v>
          </cell>
          <cell r="H75">
            <v>38860.19</v>
          </cell>
          <cell r="L75">
            <v>19</v>
          </cell>
        </row>
        <row r="76">
          <cell r="E76">
            <v>38860.19</v>
          </cell>
          <cell r="H76">
            <v>38860.19</v>
          </cell>
          <cell r="L76">
            <v>19</v>
          </cell>
        </row>
        <row r="77">
          <cell r="E77">
            <v>38860.19</v>
          </cell>
          <cell r="H77">
            <v>38860.19</v>
          </cell>
          <cell r="L77">
            <v>19</v>
          </cell>
        </row>
        <row r="78">
          <cell r="E78">
            <v>14188.04</v>
          </cell>
          <cell r="H78">
            <v>14188.04</v>
          </cell>
          <cell r="L78">
            <v>30</v>
          </cell>
        </row>
        <row r="79">
          <cell r="E79">
            <v>38860.1875</v>
          </cell>
          <cell r="H79">
            <v>38860.1875</v>
          </cell>
          <cell r="L79">
            <v>20</v>
          </cell>
        </row>
        <row r="80">
          <cell r="E80">
            <v>38860.1875</v>
          </cell>
          <cell r="H80">
            <v>38860.1875</v>
          </cell>
          <cell r="L80">
            <v>20</v>
          </cell>
        </row>
        <row r="81">
          <cell r="E81">
            <v>38860.1875</v>
          </cell>
          <cell r="H81">
            <v>38860.1875</v>
          </cell>
          <cell r="L81">
            <v>20</v>
          </cell>
        </row>
        <row r="82">
          <cell r="E82">
            <v>38860.1875</v>
          </cell>
          <cell r="H82">
            <v>38860.1875</v>
          </cell>
          <cell r="L82">
            <v>20</v>
          </cell>
        </row>
        <row r="83">
          <cell r="E83">
            <v>14188.04</v>
          </cell>
          <cell r="H83">
            <v>14188.04</v>
          </cell>
          <cell r="L83">
            <v>30</v>
          </cell>
        </row>
        <row r="84">
          <cell r="E84">
            <v>38860.1875</v>
          </cell>
          <cell r="H84">
            <v>38860.1875</v>
          </cell>
          <cell r="L84">
            <v>21</v>
          </cell>
        </row>
        <row r="85">
          <cell r="E85">
            <v>38860.1875</v>
          </cell>
          <cell r="H85">
            <v>38860.1875</v>
          </cell>
          <cell r="L85">
            <v>21</v>
          </cell>
        </row>
        <row r="86">
          <cell r="E86">
            <v>38860.1875</v>
          </cell>
          <cell r="H86">
            <v>38860.1875</v>
          </cell>
          <cell r="L86">
            <v>21</v>
          </cell>
        </row>
        <row r="87">
          <cell r="E87">
            <v>38860.1875</v>
          </cell>
          <cell r="H87">
            <v>38860.1875</v>
          </cell>
          <cell r="L87">
            <v>21</v>
          </cell>
        </row>
        <row r="88">
          <cell r="E88">
            <v>14188.04</v>
          </cell>
          <cell r="H88">
            <v>14188.04</v>
          </cell>
          <cell r="L88">
            <v>30</v>
          </cell>
        </row>
        <row r="89">
          <cell r="E89">
            <v>196760.73</v>
          </cell>
          <cell r="L89">
            <v>23</v>
          </cell>
        </row>
        <row r="90">
          <cell r="E90">
            <v>38860.1875</v>
          </cell>
          <cell r="H90">
            <v>38860.1875</v>
          </cell>
          <cell r="L90">
            <v>27</v>
          </cell>
        </row>
        <row r="91">
          <cell r="E91">
            <v>38860.1875</v>
          </cell>
          <cell r="H91">
            <v>38860.1875</v>
          </cell>
          <cell r="L91">
            <v>27</v>
          </cell>
        </row>
        <row r="92">
          <cell r="E92">
            <v>38860.1875</v>
          </cell>
          <cell r="H92">
            <v>38860.1875</v>
          </cell>
          <cell r="L92">
            <v>27</v>
          </cell>
        </row>
        <row r="93">
          <cell r="E93">
            <v>38860.1875</v>
          </cell>
          <cell r="H93">
            <v>38860.1875</v>
          </cell>
          <cell r="L93">
            <v>27</v>
          </cell>
        </row>
        <row r="94">
          <cell r="E94">
            <v>14188.04</v>
          </cell>
          <cell r="H94">
            <v>14188.04</v>
          </cell>
          <cell r="L94">
            <v>30</v>
          </cell>
        </row>
        <row r="95">
          <cell r="E95">
            <v>38860.1875</v>
          </cell>
          <cell r="H95">
            <v>38860.1875</v>
          </cell>
          <cell r="L95">
            <v>28</v>
          </cell>
        </row>
        <row r="96">
          <cell r="E96">
            <v>38860.1875</v>
          </cell>
          <cell r="H96">
            <v>38860.1875</v>
          </cell>
          <cell r="L96">
            <v>28</v>
          </cell>
        </row>
        <row r="97">
          <cell r="E97">
            <v>38860.1875</v>
          </cell>
          <cell r="H97">
            <v>38860.1875</v>
          </cell>
          <cell r="L97">
            <v>28</v>
          </cell>
        </row>
        <row r="98">
          <cell r="E98">
            <v>38860.1875</v>
          </cell>
          <cell r="H98">
            <v>38860.1875</v>
          </cell>
          <cell r="L98">
            <v>28</v>
          </cell>
        </row>
        <row r="99">
          <cell r="E99">
            <v>14188.04</v>
          </cell>
          <cell r="H99">
            <v>14188.04</v>
          </cell>
          <cell r="L99">
            <v>30</v>
          </cell>
        </row>
        <row r="100">
          <cell r="E100">
            <v>38860.1875</v>
          </cell>
          <cell r="H100">
            <v>38860.1875</v>
          </cell>
          <cell r="L100">
            <v>37</v>
          </cell>
        </row>
        <row r="101">
          <cell r="E101">
            <v>38860.1875</v>
          </cell>
          <cell r="H101">
            <v>38860.1875</v>
          </cell>
          <cell r="L101">
            <v>37</v>
          </cell>
        </row>
        <row r="102">
          <cell r="E102">
            <v>38860.1875</v>
          </cell>
          <cell r="H102">
            <v>38860.1875</v>
          </cell>
          <cell r="L102">
            <v>37</v>
          </cell>
        </row>
        <row r="103">
          <cell r="E103">
            <v>38860.1875</v>
          </cell>
          <cell r="H103">
            <v>38860.1875</v>
          </cell>
          <cell r="L103">
            <v>37</v>
          </cell>
        </row>
        <row r="104">
          <cell r="E104">
            <v>14188.04</v>
          </cell>
          <cell r="H104">
            <v>14188.04</v>
          </cell>
          <cell r="L104">
            <v>30</v>
          </cell>
        </row>
        <row r="105">
          <cell r="E105">
            <v>38860.1875</v>
          </cell>
          <cell r="H105">
            <v>38860.1875</v>
          </cell>
          <cell r="L105">
            <v>35</v>
          </cell>
        </row>
        <row r="106">
          <cell r="E106">
            <v>38860.1875</v>
          </cell>
          <cell r="H106">
            <v>38860.1875</v>
          </cell>
          <cell r="L106">
            <v>35</v>
          </cell>
        </row>
        <row r="107">
          <cell r="E107">
            <v>38860.1875</v>
          </cell>
          <cell r="H107">
            <v>38860.1875</v>
          </cell>
          <cell r="L107">
            <v>35</v>
          </cell>
        </row>
        <row r="108">
          <cell r="E108">
            <v>38860.1875</v>
          </cell>
          <cell r="H108">
            <v>38860.1875</v>
          </cell>
          <cell r="L108">
            <v>35</v>
          </cell>
        </row>
        <row r="109">
          <cell r="E109">
            <v>14188.04</v>
          </cell>
          <cell r="H109">
            <v>14188.04</v>
          </cell>
          <cell r="L109">
            <v>30</v>
          </cell>
        </row>
        <row r="110">
          <cell r="E110">
            <v>38860.1875</v>
          </cell>
          <cell r="H110">
            <v>38860.1875</v>
          </cell>
          <cell r="L110">
            <v>36</v>
          </cell>
        </row>
        <row r="111">
          <cell r="E111">
            <v>38860.1875</v>
          </cell>
          <cell r="H111">
            <v>38860.1875</v>
          </cell>
          <cell r="L111">
            <v>36</v>
          </cell>
        </row>
        <row r="112">
          <cell r="E112">
            <v>38860.1875</v>
          </cell>
          <cell r="H112">
            <v>38860.1875</v>
          </cell>
          <cell r="L112">
            <v>36</v>
          </cell>
        </row>
        <row r="113">
          <cell r="E113">
            <v>38860.1875</v>
          </cell>
          <cell r="H113">
            <v>38860.1875</v>
          </cell>
          <cell r="L113">
            <v>36</v>
          </cell>
        </row>
        <row r="114">
          <cell r="E114">
            <v>14188.04</v>
          </cell>
          <cell r="H114">
            <v>14188.04</v>
          </cell>
          <cell r="L114">
            <v>30</v>
          </cell>
        </row>
        <row r="115">
          <cell r="E115">
            <v>38860.1875</v>
          </cell>
          <cell r="H115">
            <v>34326.499333333297</v>
          </cell>
          <cell r="L115">
            <v>22</v>
          </cell>
        </row>
        <row r="116">
          <cell r="E116">
            <v>38860.1875</v>
          </cell>
          <cell r="H116">
            <v>34326.499333333333</v>
          </cell>
          <cell r="L116">
            <v>22</v>
          </cell>
        </row>
        <row r="117">
          <cell r="E117">
            <v>38860.1875</v>
          </cell>
          <cell r="H117">
            <v>34326.499333333333</v>
          </cell>
          <cell r="L117">
            <v>22</v>
          </cell>
        </row>
        <row r="118">
          <cell r="E118">
            <v>38860.1875</v>
          </cell>
          <cell r="H118">
            <v>19430.09375</v>
          </cell>
          <cell r="L118">
            <v>38</v>
          </cell>
        </row>
        <row r="119">
          <cell r="E119">
            <v>14188.04</v>
          </cell>
          <cell r="H119">
            <v>14188.04</v>
          </cell>
          <cell r="L119">
            <v>30</v>
          </cell>
        </row>
        <row r="120">
          <cell r="E120">
            <v>15840</v>
          </cell>
          <cell r="L120">
            <v>34</v>
          </cell>
        </row>
        <row r="121">
          <cell r="E121">
            <v>38860.1875</v>
          </cell>
          <cell r="L121">
            <v>38</v>
          </cell>
        </row>
        <row r="122">
          <cell r="E122">
            <v>38860.1875</v>
          </cell>
          <cell r="L122">
            <v>38</v>
          </cell>
        </row>
        <row r="123">
          <cell r="E123">
            <v>38860.1875</v>
          </cell>
          <cell r="L123">
            <v>38</v>
          </cell>
        </row>
        <row r="124">
          <cell r="E124">
            <v>38860.1875</v>
          </cell>
          <cell r="L124">
            <v>39</v>
          </cell>
        </row>
        <row r="125">
          <cell r="E125">
            <v>14188.04</v>
          </cell>
          <cell r="L125">
            <v>30</v>
          </cell>
        </row>
        <row r="126">
          <cell r="H126">
            <v>7809493.7857500063</v>
          </cell>
        </row>
      </sheetData>
      <sheetData sheetId="9" refreshError="1"/>
      <sheetData sheetId="10" refreshError="1"/>
      <sheetData sheetId="11" refreshError="1"/>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Jarrod Fitzpatrick" refreshedDate="42979.384999884256" createdVersion="5" refreshedVersion="6" minRefreshableVersion="3" recordCount="0" supportSubquery="1" supportAdvancedDrill="1">
  <cacheSource type="external" connectionId="4"/>
  <cacheFields count="7">
    <cacheField name="[POLineTable].[PO Line #].[PO Line #]" caption="PO Line #" numFmtId="0" hierarchy="15" level="1">
      <sharedItems containsString="0" containsBlank="1" containsNumber="1" containsInteger="1" minValue="1" maxValue="46" count="47">
        <n v="1"/>
        <n v="2"/>
        <n v="3"/>
        <n v="4"/>
        <n v="5"/>
        <n v="6"/>
        <n v="7"/>
        <n v="8"/>
        <n v="9"/>
        <n v="10"/>
        <n v="11"/>
        <n v="12"/>
        <n v="13"/>
        <n v="14"/>
        <n v="15"/>
        <n v="16"/>
        <n v="17"/>
        <n v="18"/>
        <n v="19"/>
        <n v="20"/>
        <n v="21"/>
        <n v="22"/>
        <n v="23"/>
        <n v="24"/>
        <n v="25"/>
        <n v="26"/>
        <n v="27"/>
        <n v="28"/>
        <n v="29"/>
        <n v="30"/>
        <n v="31"/>
        <n v="32"/>
        <n v="33"/>
        <n v="34"/>
        <n v="35"/>
        <n v="36"/>
        <n v="37"/>
        <n v="38"/>
        <n v="39"/>
        <n v="40"/>
        <n v="41"/>
        <n v="42"/>
        <n v="43"/>
        <n v="44"/>
        <n v="45"/>
        <n v="46"/>
        <m/>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 name="[Measures].[Sum of Beg Bal]" caption="Sum of Beg Bal" numFmtId="0" hierarchy="25" level="32767"/>
    <cacheField name="[POLineTable].[Description].[Description]" caption="Description" numFmtId="0" hierarchy="16" level="1">
      <sharedItems containsBlank="1" count="47">
        <s v="Proof of completed furnace uprade"/>
        <s v="JLab Acceptance of nitrogen doping process - Cavity 1 (of 2)"/>
        <s v="JLab Acceptance of nitrogen doping process - Cavity 2 (of 2)"/>
        <s v="Manufacturing Drawings released and accepted by JLab"/>
        <s v="First Article Cavities Mechanical Pre-fab"/>
        <s v="First Articles (1-8) Delivered and Accepted by JLab"/>
        <s v="Production Cavities (9-72) Mechanical Pre-Fabrication"/>
        <s v="Production Cavities (73-133) Mechanical Pre-Fabrication"/>
        <s v="Delivery &amp; Acceptance of Cavities (9-12)"/>
        <s v="Delivery &amp; Acceptance of Cavities (13-16)"/>
        <s v="Delivery &amp; Acceptance of Cavities (17-20)"/>
        <s v="Delivery &amp; Acceptance of Cavities (21-24)"/>
        <s v="Delivery &amp; Acceptance of Cavities (25-28)"/>
        <s v="Delivery &amp; Acceptance of Cavities (29-32)"/>
        <s v="Delivery &amp; Acceptance of Cavities (33-36)"/>
        <s v="Delivery &amp; Acceptance of Cavities (37-40)"/>
        <s v="Delivery &amp; Acceptance of Cavities (41-44)"/>
        <s v="Delivery &amp; Acceptance of Cavities (45-48)"/>
        <s v="Delivery &amp; Acceptance of Cavities (49-52)"/>
        <s v="Delivery &amp; Acceptance of Cavities (53-56)"/>
        <s v="Delivery &amp; Acceptance of Cavities (57-60)"/>
        <s v="Delivery &amp; Acceptance of Cavities (61-64)"/>
        <s v="MOD 002: Support of DESY EQUIPMENT (7,621/mo)"/>
        <s v="MOD 003: First Article Incentives"/>
        <s v="MOD 004: Right Angle Valves"/>
        <s v="MOD 005: CTM Spare Parts"/>
        <s v="Delivery &amp; Acceptance of Cavities (65-68)"/>
        <s v="Delivery &amp; Acceptance of Cavities (69-72)"/>
        <s v="MOD 006: Recipe Modification (Cavities 9-16)"/>
        <s v="MOD 007: Recipe Mod (Cavs 17-133) $3547.1/ea"/>
        <s v="MOD 008: Right Angle Valves"/>
        <s v="Delivery &amp; Acceptance of Cavities (73-76)"/>
        <s v="Delivery &amp; Acceptance of Cavities (77-80)"/>
        <s v="Delivery &amp; Acceptance of Cavities (81-84)"/>
        <s v="Delivery &amp; Acceptance of Cavities (85-88)"/>
        <s v="Delivery &amp; Acceptance of Cavities (89-92)"/>
        <s v="Delivery &amp; Acceptance of Cavities (93-96)"/>
        <s v="Delivery &amp; Acceptance of Cavities (97-100)"/>
        <s v="Delivery &amp; Acceptance of Cavities (101-104)"/>
        <s v="Delivery &amp; Acceptance of Cavities (105-108)"/>
        <s v="Delivery &amp; Acceptance of Cavities (109-112)"/>
        <s v="Delivery &amp; Acceptance of Cavities (113-116)"/>
        <s v="Delivery &amp; Acceptance of Cavities (117-120)"/>
        <s v="Delivery &amp; Acceptance of Cavities (121-124)"/>
        <s v="Delivery &amp; Acceptance of Cavities (125-128)"/>
        <s v="Delivery &amp; Acceptance of Cavities (129-133)"/>
        <m/>
      </sharedItems>
    </cacheField>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Measures].[%Complete]" caption="%Complete" numFmtId="0" hierarchy="31" level="32767"/>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0"/>
      </fieldsUsage>
    </cacheHierarchy>
    <cacheHierarchy uniqueName="[POLineTable].[Description]" caption="Description" attribute="1" defaultMemberUniqueName="[POLineTable].[Description].[All]" allUniqueName="[POLineTable].[Description].[All]" dimensionUniqueName="[POLineTable]" displayFolder="" count="2" memberValueDatatype="130" unbalanced="0">
      <fieldsUsage count="2">
        <fieldUsage x="-1"/>
        <fieldUsage x="2"/>
      </fieldsUsage>
    </cacheHierarchy>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1"/>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3"/>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4"/>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5"/>
      </fieldsUsage>
    </cacheHierarchy>
    <cacheHierarchy uniqueName="[Measures].[%Complete]" caption="%Complete" measure="1" displayFolder="" measureGroup="POLineTable" count="0" oneField="1">
      <fieldsUsage count="1">
        <fieldUsage x="6"/>
      </fieldsUsage>
    </cacheHierarchy>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arrod Fitzpatrick" refreshedDate="42929.508262268515"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3.xml><?xml version="1.0" encoding="utf-8"?>
<pivotCacheDefinition xmlns="http://schemas.openxmlformats.org/spreadsheetml/2006/main" xmlns:r="http://schemas.openxmlformats.org/officeDocument/2006/relationships" saveData="0" refreshedBy="Jarrod Fitzpatrick" refreshedDate="42979.38498159722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2">
    <cacheField name="[Measures].[Sum of Beg Bal]" caption="Sum of Beg Bal" numFmtId="0" hierarchy="25" level="32767"/>
    <cacheField name="[POLineTable].[PO Line #].[PO Line #]" caption="PO Line #" numFmtId="0" hierarchy="15" level="1">
      <sharedItems containsSemiMixedTypes="0" containsString="0" containsNumber="1" containsInteger="1" minValue="1" maxValue="46" count="46">
        <n v="1"/>
        <n v="2"/>
        <n v="3"/>
        <n v="4"/>
        <n v="5"/>
        <n v="6"/>
        <n v="7"/>
        <n v="8"/>
        <n v="9"/>
        <n v="10"/>
        <n v="11"/>
        <n v="12"/>
        <n v="13"/>
        <n v="14"/>
        <n v="15"/>
        <n v="16"/>
        <n v="17"/>
        <n v="18"/>
        <n v="19"/>
        <n v="20"/>
        <n v="21"/>
        <n v="22"/>
        <n v="23"/>
        <n v="24"/>
        <n v="25"/>
        <n v="26"/>
        <n v="27"/>
        <n v="28"/>
        <n v="29"/>
        <n v="30"/>
        <n v="31"/>
        <n v="32"/>
        <n v="33"/>
        <n v="34"/>
        <n v="35"/>
        <n v="36"/>
        <n v="37"/>
        <n v="38"/>
        <n v="39"/>
        <n v="40"/>
        <n v="41"/>
        <n v="42"/>
        <n v="43"/>
        <n v="44"/>
        <n v="45"/>
        <n v="46"/>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1"/>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3"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4.xml><?xml version="1.0" encoding="utf-8"?>
<pivotCacheDefinition xmlns="http://schemas.openxmlformats.org/spreadsheetml/2006/main" xmlns:r="http://schemas.openxmlformats.org/officeDocument/2006/relationships" saveData="0" refreshedBy="Jarrod Fitzpatrick" refreshedDate="42929.50826238426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2"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5.xml><?xml version="1.0" encoding="utf-8"?>
<pivotCacheDefinition xmlns="http://schemas.openxmlformats.org/spreadsheetml/2006/main" xmlns:r="http://schemas.openxmlformats.org/officeDocument/2006/relationships" saveData="0" refreshedBy="Jarrod Fitzpatrick" refreshedDate="42979.38499849537"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5">
    <cacheField name="[Measures].[Sum of Beg Bal]" caption="Sum of Beg Bal" numFmtId="0" hierarchy="25" level="32767"/>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POLineTable].[PO Line #].[PO Line #]" caption="PO Line #" numFmtId="0" hierarchy="15" level="1">
      <sharedItems containsSemiMixedTypes="0" containsNonDate="0" containsString="0"/>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4"/>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1"/>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2"/>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3"/>
      </fieldsUsage>
    </cacheHierarchy>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1"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4" cacheId="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2.xml><?xml version="1.0" encoding="utf-8"?>
<pivotTableDefinition xmlns="http://schemas.openxmlformats.org/spreadsheetml/2006/main" name="PivotChartTable3" cacheId="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B48" firstHeaderRow="1" firstDataRow="1" firstDataCol="1"/>
  <pivotFields count="2">
    <pivotField dataField="1" showAll="0"/>
    <pivotField axis="axisRow" allDrilled="1" showAll="0" sortType="descending" defaultAttributeDrillState="1">
      <items count="47">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s>
  <rowFields count="1">
    <field x="1"/>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Items count="1">
    <i/>
  </colItems>
  <dataFields count="1">
    <dataField name="Sum of Beg Bal" fld="0" baseField="0" baseItem="0"/>
  </dataFields>
  <chartFormats count="1">
    <chartFormat chart="0" format="2" series="1">
      <pivotArea type="data" outline="0" fieldPosition="0">
        <references count="1">
          <reference field="4294967294" count="1" selected="0">
            <x v="0"/>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1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47" columnCount="1" cacheId="3">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11830</x15:v>
          </x15:c>
        </x15:pivotRow>
        <x15:pivotRow count="1">
          <x15:c>
            <x15:v>415000</x15:v>
          </x15:c>
        </x15:pivotRow>
        <x15:pivotRow count="1">
          <x15:c>
            <x15:v>25000</x15:v>
          </x15:c>
        </x15:pivotRow>
        <x15:pivotRow count="1">
          <x15:c>
            <x15:v>155440.75</x15:v>
          </x15:c>
        </x15:pivotRow>
        <x15:pivotRow count="1">
          <x15:c>
            <x15:v>155440.75</x15:v>
          </x15:c>
        </x15:pivotRow>
        <x15:pivotRow count="1">
          <x15:c>
            <x15:v>59400</x15:v>
          </x15:c>
        </x15:pivotRow>
        <x15:pivotRow count="1">
          <x15:c>
            <x15:v>2545</x15:v>
          </x15:c>
        </x15:pivotRow>
        <x15:pivotRow count="1">
          <x15:c>
            <x15:v>300000</x15:v>
          </x15:c>
        </x15:pivotRow>
        <x15:pivotRow count="1">
          <x15:c>
            <x15:v>262347.64</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2176170.5</x15:v>
          </x15:c>
        </x15:pivotRow>
        <x15:pivotRow count="1">
          <x15:c>
            <x15:v>777203.75</x15:v>
          </x15:c>
        </x15:pivotRow>
        <x15:pivotRow count="1">
          <x15:c>
            <x15:v>229876.08</x15:v>
          </x15:c>
        </x15:pivotRow>
        <x15:pivotRow count="1">
          <x15:c>
            <x15:v>229876.08</x15:v>
          </x15:c>
        </x15:pivotRow>
        <x15:pivotRow count="1">
          <x15:c>
            <x15:v>114938.04</x15:v>
          </x15:c>
        </x15:pivotRow>
        <x15:pivotRow count="1">
          <x15:c>
            <x15:v>54573.99</x15:v>
          </x15:c>
        </x15:pivotRow>
        <x15:pivotRow count="1">
          <x15:c>
            <x15:v>54573.99</x15:v>
          </x15:c>
        </x15:pivotRow>
        <x15:pivotRow count="1">
          <x15:c>
            <x15:v>27287</x15:v>
          </x15:c>
        </x15:pivotRow>
        <x15:pivotRow count="1">
          <x15:c>
            <x15:v>9559285.4199999999</x15:v>
          </x15:c>
        </x15:pivotRow>
      </x15:pivotTableData>
    </ext>
    <ext xmlns:x15="http://schemas.microsoft.com/office/spreadsheetml/2010/11/main" uri="{E67621CE-5B39-4880-91FE-76760E9C1902}">
      <x15:pivotTableUISettings>
        <x15:activeTabTopLevelEntity name="[POLineTable]"/>
      </x15:pivotTableUISettings>
    </ext>
  </extLst>
</pivotTableDefinition>
</file>

<file path=xl/pivotTables/pivotTable3.xml><?xml version="1.0" encoding="utf-8"?>
<pivotTableDefinition xmlns="http://schemas.openxmlformats.org/spreadsheetml/2006/main" name="PivotChartTable2" cacheId="3"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4.xml><?xml version="1.0" encoding="utf-8"?>
<pivotTableDefinition xmlns="http://schemas.openxmlformats.org/spreadsheetml/2006/main" name="PivotChartTable1" cacheId="4"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3:D4" firstHeaderRow="0" firstDataRow="1" firstDataCol="0" rowPageCount="1" colPageCount="1"/>
  <pivotFields count="5">
    <pivotField dataField="1" showAll="0"/>
    <pivotField dataField="1" showAll="0"/>
    <pivotField dataField="1" showAll="0"/>
    <pivotField dataField="1" showAll="0"/>
    <pivotField axis="axisPage" allDrilled="1" showAll="0" dataSourceSort="1" defaultAttributeDrillState="1">
      <items count="1">
        <item t="default"/>
      </items>
    </pivotField>
  </pivotFields>
  <rowItems count="1">
    <i/>
  </rowItems>
  <colFields count="1">
    <field x="-2"/>
  </colFields>
  <colItems count="4">
    <i>
      <x/>
    </i>
    <i i="1">
      <x v="1"/>
    </i>
    <i i="2">
      <x v="2"/>
    </i>
    <i i="3">
      <x v="3"/>
    </i>
  </colItems>
  <pageFields count="1">
    <pageField fld="4" hier="15" name="[POLineTable].[PO Line #].[All]" cap="All"/>
  </pageFields>
  <dataFields count="4">
    <dataField name="Sum of Beg Bal" fld="0" baseField="0" baseItem="0"/>
    <dataField name="Sum of Invoice Amount" fld="1" baseField="0" baseItem="0"/>
    <dataField name="Sum of Amount Approved" fld="2" baseField="0" baseItem="0"/>
    <dataField fld="3" subtotal="count"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3"/>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
      </x15:pivotTableServerFormats>
    </ext>
    <ext xmlns:x15="http://schemas.microsoft.com/office/spreadsheetml/2010/11/main" uri="{44433962-1CF7-4059-B4EE-95C3D5FFCF73}">
      <x15:pivotTableData rowCount="1" columnCount="4" cacheId="1">
        <x15:pivotRow count="4">
          <x15:c>
            <x15:v>9559285.4199999999</x15:v>
            <x15:x in="0"/>
          </x15:c>
          <x15:c>
            <x15:v>6525371.8300000057</x15:v>
            <x15:x in="0"/>
          </x15:c>
          <x15:c>
            <x15:v>5783324.3500000024</x15:v>
            <x15:x in="0"/>
          </x15:c>
          <x15:c>
            <x15:v>3775961.0699999975</x15:v>
            <x15:x in="0"/>
          </x15:c>
        </x15:pivotRow>
      </x15:pivotTableData>
    </ext>
    <ext xmlns:x15="http://schemas.microsoft.com/office/spreadsheetml/2010/11/main" uri="{E67621CE-5B39-4880-91FE-76760E9C1902}">
      <x15:pivotTableUISettings>
        <x15:activeTabTopLevelEntity name="[InvoiceHeader]"/>
        <x15:activeTabTopLevelEntity name="[POLineTable]"/>
        <x15:activeTabTopLevelEntity name="[EZ_Invoice_Details]"/>
      </x15:pivotTableUISettings>
    </ext>
  </extLst>
</pivotTableDefinition>
</file>

<file path=xl/pivotTables/pivotTable5.xml><?xml version="1.0" encoding="utf-8"?>
<pivotTableDefinition xmlns="http://schemas.openxmlformats.org/spreadsheetml/2006/main" name="POLinePivot" cacheId="0" applyNumberFormats="0" applyBorderFormats="0" applyFontFormats="0" applyPatternFormats="0" applyAlignmentFormats="0" applyWidthHeightFormats="1" dataCaption="Values" tag="1380feff-6388-43ee-83b2-cd810a29bff6" updatedVersion="6" minRefreshableVersion="3" useAutoFormatting="1" subtotalHiddenItems="1" itemPrintTitles="1" createdVersion="5" indent="0" outline="1" outlineData="1" multipleFieldFilters="0">
  <location ref="B3:G98" firstHeaderRow="0" firstDataRow="1" firstDataCol="1"/>
  <pivotFields count="7">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dataField="1" showAll="0"/>
    <pivotField dataField="1" showAll="0"/>
    <pivotField dataField="1" showAll="0"/>
  </pivotFields>
  <rowFields count="2">
    <field x="0"/>
    <field x="2"/>
  </rowFields>
  <rowItems count="95">
    <i>
      <x/>
    </i>
    <i r="1">
      <x/>
    </i>
    <i>
      <x v="1"/>
    </i>
    <i r="1">
      <x v="1"/>
    </i>
    <i>
      <x v="2"/>
    </i>
    <i r="1">
      <x v="2"/>
    </i>
    <i>
      <x v="3"/>
    </i>
    <i r="1">
      <x v="3"/>
    </i>
    <i>
      <x v="4"/>
    </i>
    <i r="1">
      <x v="4"/>
    </i>
    <i>
      <x v="5"/>
    </i>
    <i r="1">
      <x v="5"/>
    </i>
    <i>
      <x v="6"/>
    </i>
    <i r="1">
      <x v="6"/>
    </i>
    <i>
      <x v="7"/>
    </i>
    <i r="1">
      <x v="7"/>
    </i>
    <i>
      <x v="8"/>
    </i>
    <i r="1">
      <x v="8"/>
    </i>
    <i>
      <x v="9"/>
    </i>
    <i r="1">
      <x v="9"/>
    </i>
    <i>
      <x v="10"/>
    </i>
    <i r="1">
      <x v="10"/>
    </i>
    <i>
      <x v="11"/>
    </i>
    <i r="1">
      <x v="11"/>
    </i>
    <i>
      <x v="12"/>
    </i>
    <i r="1">
      <x v="12"/>
    </i>
    <i>
      <x v="13"/>
    </i>
    <i r="1">
      <x v="13"/>
    </i>
    <i>
      <x v="14"/>
    </i>
    <i r="1">
      <x v="14"/>
    </i>
    <i>
      <x v="15"/>
    </i>
    <i r="1">
      <x v="15"/>
    </i>
    <i>
      <x v="16"/>
    </i>
    <i r="1">
      <x v="16"/>
    </i>
    <i>
      <x v="17"/>
    </i>
    <i r="1">
      <x v="17"/>
    </i>
    <i>
      <x v="18"/>
    </i>
    <i r="1">
      <x v="18"/>
    </i>
    <i>
      <x v="19"/>
    </i>
    <i r="1">
      <x v="19"/>
    </i>
    <i>
      <x v="20"/>
    </i>
    <i r="1">
      <x v="20"/>
    </i>
    <i>
      <x v="21"/>
    </i>
    <i r="1">
      <x v="21"/>
    </i>
    <i>
      <x v="22"/>
    </i>
    <i r="1">
      <x v="22"/>
    </i>
    <i>
      <x v="23"/>
    </i>
    <i r="1">
      <x v="23"/>
    </i>
    <i>
      <x v="24"/>
    </i>
    <i r="1">
      <x v="24"/>
    </i>
    <i>
      <x v="25"/>
    </i>
    <i r="1">
      <x v="25"/>
    </i>
    <i>
      <x v="26"/>
    </i>
    <i r="1">
      <x v="26"/>
    </i>
    <i>
      <x v="27"/>
    </i>
    <i r="1">
      <x v="27"/>
    </i>
    <i>
      <x v="28"/>
    </i>
    <i r="1">
      <x v="28"/>
    </i>
    <i>
      <x v="29"/>
    </i>
    <i r="1">
      <x v="29"/>
    </i>
    <i>
      <x v="30"/>
    </i>
    <i r="1">
      <x v="30"/>
    </i>
    <i>
      <x v="31"/>
    </i>
    <i r="1">
      <x v="31"/>
    </i>
    <i>
      <x v="32"/>
    </i>
    <i r="1">
      <x v="32"/>
    </i>
    <i>
      <x v="33"/>
    </i>
    <i r="1">
      <x v="33"/>
    </i>
    <i>
      <x v="34"/>
    </i>
    <i r="1">
      <x v="34"/>
    </i>
    <i>
      <x v="35"/>
    </i>
    <i r="1">
      <x v="35"/>
    </i>
    <i>
      <x v="36"/>
    </i>
    <i r="1">
      <x v="36"/>
    </i>
    <i>
      <x v="37"/>
    </i>
    <i r="1">
      <x v="37"/>
    </i>
    <i>
      <x v="38"/>
    </i>
    <i r="1">
      <x v="38"/>
    </i>
    <i>
      <x v="39"/>
    </i>
    <i r="1">
      <x v="39"/>
    </i>
    <i>
      <x v="40"/>
    </i>
    <i r="1">
      <x v="40"/>
    </i>
    <i>
      <x v="41"/>
    </i>
    <i r="1">
      <x v="41"/>
    </i>
    <i>
      <x v="42"/>
    </i>
    <i r="1">
      <x v="42"/>
    </i>
    <i>
      <x v="43"/>
    </i>
    <i r="1">
      <x v="43"/>
    </i>
    <i>
      <x v="44"/>
    </i>
    <i r="1">
      <x v="44"/>
    </i>
    <i>
      <x v="45"/>
    </i>
    <i r="1">
      <x v="45"/>
    </i>
    <i>
      <x v="46"/>
    </i>
    <i r="1">
      <x v="46"/>
    </i>
    <i t="grand">
      <x/>
    </i>
  </rowItems>
  <colFields count="1">
    <field x="-2"/>
  </colFields>
  <colItems count="5">
    <i>
      <x/>
    </i>
    <i i="1">
      <x v="1"/>
    </i>
    <i i="2">
      <x v="2"/>
    </i>
    <i i="3">
      <x v="3"/>
    </i>
    <i i="4">
      <x v="4"/>
    </i>
  </colItems>
  <dataFields count="5">
    <dataField name=" Beg Bal" fld="1" baseField="0" baseItem="0"/>
    <dataField name="Invoiced" fld="3" baseField="0" baseItem="0"/>
    <dataField name=" Amount Approved" fld="4" baseField="0" baseItem="0"/>
    <dataField name="End Bal" fld="5" subtotal="count" baseField="0" baseItem="0"/>
    <dataField name="%Complete" fld="6" subtotal="count" baseField="0" baseItem="0" numFmtId="9"/>
  </dataFields>
  <formats count="385">
    <format dxfId="461">
      <pivotArea outline="0" collapsedLevelsAreSubtotals="1" fieldPosition="0"/>
    </format>
    <format dxfId="460">
      <pivotArea collapsedLevelsAreSubtotals="1" fieldPosition="0">
        <references count="2">
          <reference field="0" count="1" selected="0">
            <x v="0"/>
          </reference>
          <reference field="2" count="1">
            <x v="0"/>
          </reference>
        </references>
      </pivotArea>
    </format>
    <format dxfId="459">
      <pivotArea collapsedLevelsAreSubtotals="1" fieldPosition="0">
        <references count="1">
          <reference field="0" count="1">
            <x v="1"/>
          </reference>
        </references>
      </pivotArea>
    </format>
    <format dxfId="458">
      <pivotArea collapsedLevelsAreSubtotals="1" fieldPosition="0">
        <references count="2">
          <reference field="0" count="1" selected="0">
            <x v="1"/>
          </reference>
          <reference field="2" count="1">
            <x v="1"/>
          </reference>
        </references>
      </pivotArea>
    </format>
    <format dxfId="457">
      <pivotArea collapsedLevelsAreSubtotals="1" fieldPosition="0">
        <references count="1">
          <reference field="0" count="1">
            <x v="2"/>
          </reference>
        </references>
      </pivotArea>
    </format>
    <format dxfId="456">
      <pivotArea collapsedLevelsAreSubtotals="1" fieldPosition="0">
        <references count="2">
          <reference field="0" count="1" selected="0">
            <x v="2"/>
          </reference>
          <reference field="2" count="1">
            <x v="2"/>
          </reference>
        </references>
      </pivotArea>
    </format>
    <format dxfId="455">
      <pivotArea collapsedLevelsAreSubtotals="1" fieldPosition="0">
        <references count="1">
          <reference field="0" count="1">
            <x v="3"/>
          </reference>
        </references>
      </pivotArea>
    </format>
    <format dxfId="454">
      <pivotArea collapsedLevelsAreSubtotals="1" fieldPosition="0">
        <references count="2">
          <reference field="0" count="1" selected="0">
            <x v="3"/>
          </reference>
          <reference field="2" count="1">
            <x v="3"/>
          </reference>
        </references>
      </pivotArea>
    </format>
    <format dxfId="453">
      <pivotArea collapsedLevelsAreSubtotals="1" fieldPosition="0">
        <references count="1">
          <reference field="0" count="1">
            <x v="4"/>
          </reference>
        </references>
      </pivotArea>
    </format>
    <format dxfId="452">
      <pivotArea collapsedLevelsAreSubtotals="1" fieldPosition="0">
        <references count="2">
          <reference field="0" count="1" selected="0">
            <x v="4"/>
          </reference>
          <reference field="2" count="1">
            <x v="4"/>
          </reference>
        </references>
      </pivotArea>
    </format>
    <format dxfId="451">
      <pivotArea collapsedLevelsAreSubtotals="1" fieldPosition="0">
        <references count="1">
          <reference field="0" count="1">
            <x v="5"/>
          </reference>
        </references>
      </pivotArea>
    </format>
    <format dxfId="450">
      <pivotArea collapsedLevelsAreSubtotals="1" fieldPosition="0">
        <references count="2">
          <reference field="0" count="1" selected="0">
            <x v="5"/>
          </reference>
          <reference field="2" count="1">
            <x v="5"/>
          </reference>
        </references>
      </pivotArea>
    </format>
    <format dxfId="449">
      <pivotArea collapsedLevelsAreSubtotals="1" fieldPosition="0">
        <references count="1">
          <reference field="0" count="1">
            <x v="6"/>
          </reference>
        </references>
      </pivotArea>
    </format>
    <format dxfId="448">
      <pivotArea collapsedLevelsAreSubtotals="1" fieldPosition="0">
        <references count="2">
          <reference field="0" count="1" selected="0">
            <x v="6"/>
          </reference>
          <reference field="2" count="1">
            <x v="6"/>
          </reference>
        </references>
      </pivotArea>
    </format>
    <format dxfId="447">
      <pivotArea collapsedLevelsAreSubtotals="1" fieldPosition="0">
        <references count="1">
          <reference field="0" count="1">
            <x v="7"/>
          </reference>
        </references>
      </pivotArea>
    </format>
    <format dxfId="446">
      <pivotArea collapsedLevelsAreSubtotals="1" fieldPosition="0">
        <references count="2">
          <reference field="0" count="1" selected="0">
            <x v="7"/>
          </reference>
          <reference field="2" count="1">
            <x v="7"/>
          </reference>
        </references>
      </pivotArea>
    </format>
    <format dxfId="445">
      <pivotArea collapsedLevelsAreSubtotals="1" fieldPosition="0">
        <references count="1">
          <reference field="0" count="1">
            <x v="8"/>
          </reference>
        </references>
      </pivotArea>
    </format>
    <format dxfId="444">
      <pivotArea collapsedLevelsAreSubtotals="1" fieldPosition="0">
        <references count="2">
          <reference field="0" count="1" selected="0">
            <x v="8"/>
          </reference>
          <reference field="2" count="1">
            <x v="8"/>
          </reference>
        </references>
      </pivotArea>
    </format>
    <format dxfId="443">
      <pivotArea collapsedLevelsAreSubtotals="1" fieldPosition="0">
        <references count="1">
          <reference field="0" count="1">
            <x v="9"/>
          </reference>
        </references>
      </pivotArea>
    </format>
    <format dxfId="442">
      <pivotArea collapsedLevelsAreSubtotals="1" fieldPosition="0">
        <references count="2">
          <reference field="0" count="1" selected="0">
            <x v="9"/>
          </reference>
          <reference field="2" count="1">
            <x v="9"/>
          </reference>
        </references>
      </pivotArea>
    </format>
    <format dxfId="441">
      <pivotArea collapsedLevelsAreSubtotals="1" fieldPosition="0">
        <references count="1">
          <reference field="0" count="1">
            <x v="10"/>
          </reference>
        </references>
      </pivotArea>
    </format>
    <format dxfId="440">
      <pivotArea collapsedLevelsAreSubtotals="1" fieldPosition="0">
        <references count="2">
          <reference field="0" count="1" selected="0">
            <x v="10"/>
          </reference>
          <reference field="2" count="1">
            <x v="10"/>
          </reference>
        </references>
      </pivotArea>
    </format>
    <format dxfId="439">
      <pivotArea collapsedLevelsAreSubtotals="1" fieldPosition="0">
        <references count="1">
          <reference field="0" count="1">
            <x v="11"/>
          </reference>
        </references>
      </pivotArea>
    </format>
    <format dxfId="438">
      <pivotArea collapsedLevelsAreSubtotals="1" fieldPosition="0">
        <references count="2">
          <reference field="0" count="1" selected="0">
            <x v="11"/>
          </reference>
          <reference field="2" count="1">
            <x v="11"/>
          </reference>
        </references>
      </pivotArea>
    </format>
    <format dxfId="437">
      <pivotArea collapsedLevelsAreSubtotals="1" fieldPosition="0">
        <references count="1">
          <reference field="0" count="1">
            <x v="12"/>
          </reference>
        </references>
      </pivotArea>
    </format>
    <format dxfId="436">
      <pivotArea collapsedLevelsAreSubtotals="1" fieldPosition="0">
        <references count="2">
          <reference field="0" count="1" selected="0">
            <x v="12"/>
          </reference>
          <reference field="2" count="1">
            <x v="12"/>
          </reference>
        </references>
      </pivotArea>
    </format>
    <format dxfId="435">
      <pivotArea collapsedLevelsAreSubtotals="1" fieldPosition="0">
        <references count="1">
          <reference field="0" count="1">
            <x v="13"/>
          </reference>
        </references>
      </pivotArea>
    </format>
    <format dxfId="434">
      <pivotArea collapsedLevelsAreSubtotals="1" fieldPosition="0">
        <references count="2">
          <reference field="0" count="1" selected="0">
            <x v="13"/>
          </reference>
          <reference field="2" count="1">
            <x v="13"/>
          </reference>
        </references>
      </pivotArea>
    </format>
    <format dxfId="433">
      <pivotArea collapsedLevelsAreSubtotals="1" fieldPosition="0">
        <references count="1">
          <reference field="0" count="1">
            <x v="14"/>
          </reference>
        </references>
      </pivotArea>
    </format>
    <format dxfId="432">
      <pivotArea collapsedLevelsAreSubtotals="1" fieldPosition="0">
        <references count="2">
          <reference field="0" count="1" selected="0">
            <x v="14"/>
          </reference>
          <reference field="2" count="1">
            <x v="14"/>
          </reference>
        </references>
      </pivotArea>
    </format>
    <format dxfId="431">
      <pivotArea collapsedLevelsAreSubtotals="1" fieldPosition="0">
        <references count="1">
          <reference field="0" count="1">
            <x v="15"/>
          </reference>
        </references>
      </pivotArea>
    </format>
    <format dxfId="430">
      <pivotArea collapsedLevelsAreSubtotals="1" fieldPosition="0">
        <references count="2">
          <reference field="0" count="1" selected="0">
            <x v="15"/>
          </reference>
          <reference field="2" count="1">
            <x v="15"/>
          </reference>
        </references>
      </pivotArea>
    </format>
    <format dxfId="429">
      <pivotArea collapsedLevelsAreSubtotals="1" fieldPosition="0">
        <references count="1">
          <reference field="0" count="1">
            <x v="16"/>
          </reference>
        </references>
      </pivotArea>
    </format>
    <format dxfId="428">
      <pivotArea collapsedLevelsAreSubtotals="1" fieldPosition="0">
        <references count="2">
          <reference field="0" count="1" selected="0">
            <x v="16"/>
          </reference>
          <reference field="2" count="1">
            <x v="16"/>
          </reference>
        </references>
      </pivotArea>
    </format>
    <format dxfId="427">
      <pivotArea collapsedLevelsAreSubtotals="1" fieldPosition="0">
        <references count="1">
          <reference field="0" count="1">
            <x v="17"/>
          </reference>
        </references>
      </pivotArea>
    </format>
    <format dxfId="426">
      <pivotArea collapsedLevelsAreSubtotals="1" fieldPosition="0">
        <references count="2">
          <reference field="0" count="1" selected="0">
            <x v="17"/>
          </reference>
          <reference field="2" count="1">
            <x v="17"/>
          </reference>
        </references>
      </pivotArea>
    </format>
    <format dxfId="425">
      <pivotArea collapsedLevelsAreSubtotals="1" fieldPosition="0">
        <references count="1">
          <reference field="0" count="1">
            <x v="18"/>
          </reference>
        </references>
      </pivotArea>
    </format>
    <format dxfId="424">
      <pivotArea collapsedLevelsAreSubtotals="1" fieldPosition="0">
        <references count="2">
          <reference field="0" count="1" selected="0">
            <x v="18"/>
          </reference>
          <reference field="2" count="1">
            <x v="18"/>
          </reference>
        </references>
      </pivotArea>
    </format>
    <format dxfId="423">
      <pivotArea collapsedLevelsAreSubtotals="1" fieldPosition="0">
        <references count="1">
          <reference field="0" count="1">
            <x v="19"/>
          </reference>
        </references>
      </pivotArea>
    </format>
    <format dxfId="422">
      <pivotArea collapsedLevelsAreSubtotals="1" fieldPosition="0">
        <references count="2">
          <reference field="0" count="1" selected="0">
            <x v="19"/>
          </reference>
          <reference field="2" count="1">
            <x v="19"/>
          </reference>
        </references>
      </pivotArea>
    </format>
    <format dxfId="421">
      <pivotArea collapsedLevelsAreSubtotals="1" fieldPosition="0">
        <references count="1">
          <reference field="0" count="1">
            <x v="20"/>
          </reference>
        </references>
      </pivotArea>
    </format>
    <format dxfId="420">
      <pivotArea collapsedLevelsAreSubtotals="1" fieldPosition="0">
        <references count="2">
          <reference field="0" count="1" selected="0">
            <x v="20"/>
          </reference>
          <reference field="2" count="1">
            <x v="20"/>
          </reference>
        </references>
      </pivotArea>
    </format>
    <format dxfId="419">
      <pivotArea collapsedLevelsAreSubtotals="1" fieldPosition="0">
        <references count="1">
          <reference field="0" count="1">
            <x v="21"/>
          </reference>
        </references>
      </pivotArea>
    </format>
    <format dxfId="418">
      <pivotArea collapsedLevelsAreSubtotals="1" fieldPosition="0">
        <references count="2">
          <reference field="0" count="1" selected="0">
            <x v="21"/>
          </reference>
          <reference field="2" count="1">
            <x v="21"/>
          </reference>
        </references>
      </pivotArea>
    </format>
    <format dxfId="417">
      <pivotArea collapsedLevelsAreSubtotals="1" fieldPosition="0">
        <references count="1">
          <reference field="0" count="1">
            <x v="22"/>
          </reference>
        </references>
      </pivotArea>
    </format>
    <format dxfId="416">
      <pivotArea collapsedLevelsAreSubtotals="1" fieldPosition="0">
        <references count="2">
          <reference field="0" count="1" selected="0">
            <x v="22"/>
          </reference>
          <reference field="2" count="1">
            <x v="22"/>
          </reference>
        </references>
      </pivotArea>
    </format>
    <format dxfId="415">
      <pivotArea collapsedLevelsAreSubtotals="1" fieldPosition="0">
        <references count="1">
          <reference field="0" count="1">
            <x v="23"/>
          </reference>
        </references>
      </pivotArea>
    </format>
    <format dxfId="414">
      <pivotArea collapsedLevelsAreSubtotals="1" fieldPosition="0">
        <references count="2">
          <reference field="0" count="1" selected="0">
            <x v="23"/>
          </reference>
          <reference field="2" count="1">
            <x v="23"/>
          </reference>
        </references>
      </pivotArea>
    </format>
    <format dxfId="413">
      <pivotArea collapsedLevelsAreSubtotals="1" fieldPosition="0">
        <references count="1">
          <reference field="0" count="1">
            <x v="24"/>
          </reference>
        </references>
      </pivotArea>
    </format>
    <format dxfId="412">
      <pivotArea collapsedLevelsAreSubtotals="1" fieldPosition="0">
        <references count="2">
          <reference field="0" count="1" selected="0">
            <x v="24"/>
          </reference>
          <reference field="2" count="1">
            <x v="24"/>
          </reference>
        </references>
      </pivotArea>
    </format>
    <format dxfId="411">
      <pivotArea collapsedLevelsAreSubtotals="1" fieldPosition="0">
        <references count="1">
          <reference field="0" count="1">
            <x v="25"/>
          </reference>
        </references>
      </pivotArea>
    </format>
    <format dxfId="410">
      <pivotArea collapsedLevelsAreSubtotals="1" fieldPosition="0">
        <references count="2">
          <reference field="0" count="1" selected="0">
            <x v="25"/>
          </reference>
          <reference field="2" count="1">
            <x v="25"/>
          </reference>
        </references>
      </pivotArea>
    </format>
    <format dxfId="409">
      <pivotArea collapsedLevelsAreSubtotals="1" fieldPosition="0">
        <references count="1">
          <reference field="0" count="1">
            <x v="26"/>
          </reference>
        </references>
      </pivotArea>
    </format>
    <format dxfId="408">
      <pivotArea collapsedLevelsAreSubtotals="1" fieldPosition="0">
        <references count="2">
          <reference field="0" count="1" selected="0">
            <x v="26"/>
          </reference>
          <reference field="2" count="1">
            <x v="26"/>
          </reference>
        </references>
      </pivotArea>
    </format>
    <format dxfId="407">
      <pivotArea collapsedLevelsAreSubtotals="1" fieldPosition="0">
        <references count="1">
          <reference field="0" count="1">
            <x v="27"/>
          </reference>
        </references>
      </pivotArea>
    </format>
    <format dxfId="406">
      <pivotArea collapsedLevelsAreSubtotals="1" fieldPosition="0">
        <references count="2">
          <reference field="0" count="1" selected="0">
            <x v="27"/>
          </reference>
          <reference field="2" count="1">
            <x v="27"/>
          </reference>
        </references>
      </pivotArea>
    </format>
    <format dxfId="405">
      <pivotArea collapsedLevelsAreSubtotals="1" fieldPosition="0">
        <references count="1">
          <reference field="0" count="1">
            <x v="28"/>
          </reference>
        </references>
      </pivotArea>
    </format>
    <format dxfId="404">
      <pivotArea collapsedLevelsAreSubtotals="1" fieldPosition="0">
        <references count="2">
          <reference field="0" count="1" selected="0">
            <x v="28"/>
          </reference>
          <reference field="2" count="1">
            <x v="28"/>
          </reference>
        </references>
      </pivotArea>
    </format>
    <format dxfId="403">
      <pivotArea collapsedLevelsAreSubtotals="1" fieldPosition="0">
        <references count="1">
          <reference field="0" count="1">
            <x v="29"/>
          </reference>
        </references>
      </pivotArea>
    </format>
    <format dxfId="402">
      <pivotArea collapsedLevelsAreSubtotals="1" fieldPosition="0">
        <references count="2">
          <reference field="0" count="1" selected="0">
            <x v="29"/>
          </reference>
          <reference field="2" count="1">
            <x v="29"/>
          </reference>
        </references>
      </pivotArea>
    </format>
    <format dxfId="401">
      <pivotArea collapsedLevelsAreSubtotals="1" fieldPosition="0">
        <references count="1">
          <reference field="0" count="1">
            <x v="30"/>
          </reference>
        </references>
      </pivotArea>
    </format>
    <format dxfId="400">
      <pivotArea collapsedLevelsAreSubtotals="1" fieldPosition="0">
        <references count="2">
          <reference field="0" count="1" selected="0">
            <x v="30"/>
          </reference>
          <reference field="2" count="1">
            <x v="30"/>
          </reference>
        </references>
      </pivotArea>
    </format>
    <format dxfId="399">
      <pivotArea collapsedLevelsAreSubtotals="1" fieldPosition="0">
        <references count="1">
          <reference field="0" count="1">
            <x v="31"/>
          </reference>
        </references>
      </pivotArea>
    </format>
    <format dxfId="398">
      <pivotArea collapsedLevelsAreSubtotals="1" fieldPosition="0">
        <references count="2">
          <reference field="0" count="1" selected="0">
            <x v="31"/>
          </reference>
          <reference field="2" count="1">
            <x v="31"/>
          </reference>
        </references>
      </pivotArea>
    </format>
    <format dxfId="397">
      <pivotArea collapsedLevelsAreSubtotals="1" fieldPosition="0">
        <references count="1">
          <reference field="0" count="1">
            <x v="32"/>
          </reference>
        </references>
      </pivotArea>
    </format>
    <format dxfId="396">
      <pivotArea collapsedLevelsAreSubtotals="1" fieldPosition="0">
        <references count="2">
          <reference field="0" count="1" selected="0">
            <x v="32"/>
          </reference>
          <reference field="2" count="1">
            <x v="32"/>
          </reference>
        </references>
      </pivotArea>
    </format>
    <format dxfId="395">
      <pivotArea collapsedLevelsAreSubtotals="1" fieldPosition="0">
        <references count="1">
          <reference field="0" count="1">
            <x v="33"/>
          </reference>
        </references>
      </pivotArea>
    </format>
    <format dxfId="394">
      <pivotArea collapsedLevelsAreSubtotals="1" fieldPosition="0">
        <references count="2">
          <reference field="0" count="1" selected="0">
            <x v="33"/>
          </reference>
          <reference field="2" count="1">
            <x v="33"/>
          </reference>
        </references>
      </pivotArea>
    </format>
    <format dxfId="393">
      <pivotArea collapsedLevelsAreSubtotals="1" fieldPosition="0">
        <references count="1">
          <reference field="0" count="1">
            <x v="34"/>
          </reference>
        </references>
      </pivotArea>
    </format>
    <format dxfId="392">
      <pivotArea collapsedLevelsAreSubtotals="1" fieldPosition="0">
        <references count="2">
          <reference field="0" count="1" selected="0">
            <x v="34"/>
          </reference>
          <reference field="2" count="1">
            <x v="34"/>
          </reference>
        </references>
      </pivotArea>
    </format>
    <format dxfId="391">
      <pivotArea collapsedLevelsAreSubtotals="1" fieldPosition="0">
        <references count="1">
          <reference field="0" count="1">
            <x v="35"/>
          </reference>
        </references>
      </pivotArea>
    </format>
    <format dxfId="390">
      <pivotArea collapsedLevelsAreSubtotals="1" fieldPosition="0">
        <references count="2">
          <reference field="0" count="1" selected="0">
            <x v="35"/>
          </reference>
          <reference field="2" count="1">
            <x v="35"/>
          </reference>
        </references>
      </pivotArea>
    </format>
    <format dxfId="389">
      <pivotArea collapsedLevelsAreSubtotals="1" fieldPosition="0">
        <references count="1">
          <reference field="0" count="1">
            <x v="36"/>
          </reference>
        </references>
      </pivotArea>
    </format>
    <format dxfId="388">
      <pivotArea collapsedLevelsAreSubtotals="1" fieldPosition="0">
        <references count="2">
          <reference field="0" count="1" selected="0">
            <x v="36"/>
          </reference>
          <reference field="2" count="1">
            <x v="36"/>
          </reference>
        </references>
      </pivotArea>
    </format>
    <format dxfId="387">
      <pivotArea collapsedLevelsAreSubtotals="1" fieldPosition="0">
        <references count="1">
          <reference field="0" count="1">
            <x v="37"/>
          </reference>
        </references>
      </pivotArea>
    </format>
    <format dxfId="386">
      <pivotArea collapsedLevelsAreSubtotals="1" fieldPosition="0">
        <references count="2">
          <reference field="0" count="1" selected="0">
            <x v="37"/>
          </reference>
          <reference field="2" count="1">
            <x v="37"/>
          </reference>
        </references>
      </pivotArea>
    </format>
    <format dxfId="385">
      <pivotArea collapsedLevelsAreSubtotals="1" fieldPosition="0">
        <references count="1">
          <reference field="0" count="1">
            <x v="38"/>
          </reference>
        </references>
      </pivotArea>
    </format>
    <format dxfId="384">
      <pivotArea collapsedLevelsAreSubtotals="1" fieldPosition="0">
        <references count="2">
          <reference field="0" count="1" selected="0">
            <x v="38"/>
          </reference>
          <reference field="2" count="1">
            <x v="38"/>
          </reference>
        </references>
      </pivotArea>
    </format>
    <format dxfId="383">
      <pivotArea collapsedLevelsAreSubtotals="1" fieldPosition="0">
        <references count="1">
          <reference field="0" count="1">
            <x v="39"/>
          </reference>
        </references>
      </pivotArea>
    </format>
    <format dxfId="382">
      <pivotArea collapsedLevelsAreSubtotals="1" fieldPosition="0">
        <references count="2">
          <reference field="0" count="1" selected="0">
            <x v="39"/>
          </reference>
          <reference field="2" count="1">
            <x v="39"/>
          </reference>
        </references>
      </pivotArea>
    </format>
    <format dxfId="381">
      <pivotArea collapsedLevelsAreSubtotals="1" fieldPosition="0">
        <references count="1">
          <reference field="0" count="1">
            <x v="40"/>
          </reference>
        </references>
      </pivotArea>
    </format>
    <format dxfId="380">
      <pivotArea collapsedLevelsAreSubtotals="1" fieldPosition="0">
        <references count="2">
          <reference field="0" count="1" selected="0">
            <x v="40"/>
          </reference>
          <reference field="2" count="1">
            <x v="40"/>
          </reference>
        </references>
      </pivotArea>
    </format>
    <format dxfId="379">
      <pivotArea collapsedLevelsAreSubtotals="1" fieldPosition="0">
        <references count="1">
          <reference field="0" count="1">
            <x v="41"/>
          </reference>
        </references>
      </pivotArea>
    </format>
    <format dxfId="378">
      <pivotArea collapsedLevelsAreSubtotals="1" fieldPosition="0">
        <references count="2">
          <reference field="0" count="1" selected="0">
            <x v="41"/>
          </reference>
          <reference field="2" count="1">
            <x v="41"/>
          </reference>
        </references>
      </pivotArea>
    </format>
    <format dxfId="377">
      <pivotArea collapsedLevelsAreSubtotals="1" fieldPosition="0">
        <references count="1">
          <reference field="0" count="1">
            <x v="42"/>
          </reference>
        </references>
      </pivotArea>
    </format>
    <format dxfId="376">
      <pivotArea collapsedLevelsAreSubtotals="1" fieldPosition="0">
        <references count="2">
          <reference field="0" count="1" selected="0">
            <x v="42"/>
          </reference>
          <reference field="2" count="1">
            <x v="42"/>
          </reference>
        </references>
      </pivotArea>
    </format>
    <format dxfId="375">
      <pivotArea collapsedLevelsAreSubtotals="1" fieldPosition="0">
        <references count="1">
          <reference field="0" count="1">
            <x v="43"/>
          </reference>
        </references>
      </pivotArea>
    </format>
    <format dxfId="374">
      <pivotArea collapsedLevelsAreSubtotals="1" fieldPosition="0">
        <references count="2">
          <reference field="0" count="1" selected="0">
            <x v="43"/>
          </reference>
          <reference field="2" count="1">
            <x v="43"/>
          </reference>
        </references>
      </pivotArea>
    </format>
    <format dxfId="373">
      <pivotArea collapsedLevelsAreSubtotals="1" fieldPosition="0">
        <references count="1">
          <reference field="0" count="1">
            <x v="44"/>
          </reference>
        </references>
      </pivotArea>
    </format>
    <format dxfId="372">
      <pivotArea collapsedLevelsAreSubtotals="1" fieldPosition="0">
        <references count="2">
          <reference field="0" count="1" selected="0">
            <x v="44"/>
          </reference>
          <reference field="2" count="1">
            <x v="44"/>
          </reference>
        </references>
      </pivotArea>
    </format>
    <format dxfId="371">
      <pivotArea collapsedLevelsAreSubtotals="1" fieldPosition="0">
        <references count="1">
          <reference field="0" count="1">
            <x v="45"/>
          </reference>
        </references>
      </pivotArea>
    </format>
    <format dxfId="370">
      <pivotArea collapsedLevelsAreSubtotals="1" fieldPosition="0">
        <references count="2">
          <reference field="0" count="1" selected="0">
            <x v="45"/>
          </reference>
          <reference field="2" count="1">
            <x v="45"/>
          </reference>
        </references>
      </pivotArea>
    </format>
    <format dxfId="369">
      <pivotArea collapsedLevelsAreSubtotals="1" fieldPosition="0">
        <references count="1">
          <reference field="0" count="1">
            <x v="46"/>
          </reference>
        </references>
      </pivotArea>
    </format>
    <format dxfId="368">
      <pivotArea collapsedLevelsAreSubtotals="1" fieldPosition="0">
        <references count="2">
          <reference field="0" count="1" selected="0">
            <x v="46"/>
          </reference>
          <reference field="2" count="1">
            <x v="46"/>
          </reference>
        </references>
      </pivotArea>
    </format>
    <format dxfId="367">
      <pivotArea grandRow="1" outline="0" collapsedLevelsAreSubtotals="1" fieldPosition="0"/>
    </format>
    <format dxfId="366">
      <pivotArea collapsedLevelsAreSubtotals="1" fieldPosition="0">
        <references count="2">
          <reference field="0" count="1" selected="0">
            <x v="0"/>
          </reference>
          <reference field="2" count="1">
            <x v="0"/>
          </reference>
        </references>
      </pivotArea>
    </format>
    <format dxfId="365">
      <pivotArea collapsedLevelsAreSubtotals="1" fieldPosition="0">
        <references count="1">
          <reference field="0" count="1">
            <x v="1"/>
          </reference>
        </references>
      </pivotArea>
    </format>
    <format dxfId="364">
      <pivotArea collapsedLevelsAreSubtotals="1" fieldPosition="0">
        <references count="2">
          <reference field="0" count="1" selected="0">
            <x v="1"/>
          </reference>
          <reference field="2" count="1">
            <x v="1"/>
          </reference>
        </references>
      </pivotArea>
    </format>
    <format dxfId="363">
      <pivotArea collapsedLevelsAreSubtotals="1" fieldPosition="0">
        <references count="1">
          <reference field="0" count="1">
            <x v="2"/>
          </reference>
        </references>
      </pivotArea>
    </format>
    <format dxfId="362">
      <pivotArea collapsedLevelsAreSubtotals="1" fieldPosition="0">
        <references count="2">
          <reference field="0" count="1" selected="0">
            <x v="2"/>
          </reference>
          <reference field="2" count="1">
            <x v="2"/>
          </reference>
        </references>
      </pivotArea>
    </format>
    <format dxfId="361">
      <pivotArea collapsedLevelsAreSubtotals="1" fieldPosition="0">
        <references count="1">
          <reference field="0" count="1">
            <x v="3"/>
          </reference>
        </references>
      </pivotArea>
    </format>
    <format dxfId="360">
      <pivotArea collapsedLevelsAreSubtotals="1" fieldPosition="0">
        <references count="2">
          <reference field="0" count="1" selected="0">
            <x v="3"/>
          </reference>
          <reference field="2" count="1">
            <x v="3"/>
          </reference>
        </references>
      </pivotArea>
    </format>
    <format dxfId="359">
      <pivotArea collapsedLevelsAreSubtotals="1" fieldPosition="0">
        <references count="1">
          <reference field="0" count="1">
            <x v="4"/>
          </reference>
        </references>
      </pivotArea>
    </format>
    <format dxfId="358">
      <pivotArea collapsedLevelsAreSubtotals="1" fieldPosition="0">
        <references count="2">
          <reference field="0" count="1" selected="0">
            <x v="4"/>
          </reference>
          <reference field="2" count="1">
            <x v="4"/>
          </reference>
        </references>
      </pivotArea>
    </format>
    <format dxfId="357">
      <pivotArea collapsedLevelsAreSubtotals="1" fieldPosition="0">
        <references count="1">
          <reference field="0" count="1">
            <x v="5"/>
          </reference>
        </references>
      </pivotArea>
    </format>
    <format dxfId="356">
      <pivotArea collapsedLevelsAreSubtotals="1" fieldPosition="0">
        <references count="2">
          <reference field="0" count="1" selected="0">
            <x v="5"/>
          </reference>
          <reference field="2" count="1">
            <x v="5"/>
          </reference>
        </references>
      </pivotArea>
    </format>
    <format dxfId="355">
      <pivotArea collapsedLevelsAreSubtotals="1" fieldPosition="0">
        <references count="1">
          <reference field="0" count="1">
            <x v="6"/>
          </reference>
        </references>
      </pivotArea>
    </format>
    <format dxfId="354">
      <pivotArea collapsedLevelsAreSubtotals="1" fieldPosition="0">
        <references count="2">
          <reference field="0" count="1" selected="0">
            <x v="6"/>
          </reference>
          <reference field="2" count="1">
            <x v="6"/>
          </reference>
        </references>
      </pivotArea>
    </format>
    <format dxfId="353">
      <pivotArea collapsedLevelsAreSubtotals="1" fieldPosition="0">
        <references count="1">
          <reference field="0" count="1">
            <x v="7"/>
          </reference>
        </references>
      </pivotArea>
    </format>
    <format dxfId="352">
      <pivotArea collapsedLevelsAreSubtotals="1" fieldPosition="0">
        <references count="2">
          <reference field="0" count="1" selected="0">
            <x v="7"/>
          </reference>
          <reference field="2" count="1">
            <x v="7"/>
          </reference>
        </references>
      </pivotArea>
    </format>
    <format dxfId="351">
      <pivotArea collapsedLevelsAreSubtotals="1" fieldPosition="0">
        <references count="1">
          <reference field="0" count="1">
            <x v="8"/>
          </reference>
        </references>
      </pivotArea>
    </format>
    <format dxfId="350">
      <pivotArea collapsedLevelsAreSubtotals="1" fieldPosition="0">
        <references count="2">
          <reference field="0" count="1" selected="0">
            <x v="8"/>
          </reference>
          <reference field="2" count="1">
            <x v="8"/>
          </reference>
        </references>
      </pivotArea>
    </format>
    <format dxfId="349">
      <pivotArea collapsedLevelsAreSubtotals="1" fieldPosition="0">
        <references count="1">
          <reference field="0" count="1">
            <x v="9"/>
          </reference>
        </references>
      </pivotArea>
    </format>
    <format dxfId="348">
      <pivotArea collapsedLevelsAreSubtotals="1" fieldPosition="0">
        <references count="2">
          <reference field="0" count="1" selected="0">
            <x v="9"/>
          </reference>
          <reference field="2" count="1">
            <x v="9"/>
          </reference>
        </references>
      </pivotArea>
    </format>
    <format dxfId="347">
      <pivotArea collapsedLevelsAreSubtotals="1" fieldPosition="0">
        <references count="1">
          <reference field="0" count="1">
            <x v="10"/>
          </reference>
        </references>
      </pivotArea>
    </format>
    <format dxfId="346">
      <pivotArea collapsedLevelsAreSubtotals="1" fieldPosition="0">
        <references count="2">
          <reference field="0" count="1" selected="0">
            <x v="10"/>
          </reference>
          <reference field="2" count="1">
            <x v="10"/>
          </reference>
        </references>
      </pivotArea>
    </format>
    <format dxfId="345">
      <pivotArea collapsedLevelsAreSubtotals="1" fieldPosition="0">
        <references count="1">
          <reference field="0" count="1">
            <x v="11"/>
          </reference>
        </references>
      </pivotArea>
    </format>
    <format dxfId="344">
      <pivotArea collapsedLevelsAreSubtotals="1" fieldPosition="0">
        <references count="2">
          <reference field="0" count="1" selected="0">
            <x v="11"/>
          </reference>
          <reference field="2" count="1">
            <x v="11"/>
          </reference>
        </references>
      </pivotArea>
    </format>
    <format dxfId="343">
      <pivotArea collapsedLevelsAreSubtotals="1" fieldPosition="0">
        <references count="1">
          <reference field="0" count="1">
            <x v="12"/>
          </reference>
        </references>
      </pivotArea>
    </format>
    <format dxfId="342">
      <pivotArea collapsedLevelsAreSubtotals="1" fieldPosition="0">
        <references count="2">
          <reference field="0" count="1" selected="0">
            <x v="12"/>
          </reference>
          <reference field="2" count="1">
            <x v="12"/>
          </reference>
        </references>
      </pivotArea>
    </format>
    <format dxfId="341">
      <pivotArea collapsedLevelsAreSubtotals="1" fieldPosition="0">
        <references count="1">
          <reference field="0" count="1">
            <x v="13"/>
          </reference>
        </references>
      </pivotArea>
    </format>
    <format dxfId="340">
      <pivotArea collapsedLevelsAreSubtotals="1" fieldPosition="0">
        <references count="2">
          <reference field="0" count="1" selected="0">
            <x v="13"/>
          </reference>
          <reference field="2" count="1">
            <x v="13"/>
          </reference>
        </references>
      </pivotArea>
    </format>
    <format dxfId="339">
      <pivotArea collapsedLevelsAreSubtotals="1" fieldPosition="0">
        <references count="1">
          <reference field="0" count="1">
            <x v="14"/>
          </reference>
        </references>
      </pivotArea>
    </format>
    <format dxfId="338">
      <pivotArea collapsedLevelsAreSubtotals="1" fieldPosition="0">
        <references count="2">
          <reference field="0" count="1" selected="0">
            <x v="14"/>
          </reference>
          <reference field="2" count="1">
            <x v="14"/>
          </reference>
        </references>
      </pivotArea>
    </format>
    <format dxfId="337">
      <pivotArea collapsedLevelsAreSubtotals="1" fieldPosition="0">
        <references count="1">
          <reference field="0" count="1">
            <x v="15"/>
          </reference>
        </references>
      </pivotArea>
    </format>
    <format dxfId="336">
      <pivotArea collapsedLevelsAreSubtotals="1" fieldPosition="0">
        <references count="2">
          <reference field="0" count="1" selected="0">
            <x v="15"/>
          </reference>
          <reference field="2" count="1">
            <x v="15"/>
          </reference>
        </references>
      </pivotArea>
    </format>
    <format dxfId="335">
      <pivotArea collapsedLevelsAreSubtotals="1" fieldPosition="0">
        <references count="1">
          <reference field="0" count="1">
            <x v="16"/>
          </reference>
        </references>
      </pivotArea>
    </format>
    <format dxfId="334">
      <pivotArea collapsedLevelsAreSubtotals="1" fieldPosition="0">
        <references count="2">
          <reference field="0" count="1" selected="0">
            <x v="16"/>
          </reference>
          <reference field="2" count="1">
            <x v="16"/>
          </reference>
        </references>
      </pivotArea>
    </format>
    <format dxfId="333">
      <pivotArea collapsedLevelsAreSubtotals="1" fieldPosition="0">
        <references count="1">
          <reference field="0" count="1">
            <x v="17"/>
          </reference>
        </references>
      </pivotArea>
    </format>
    <format dxfId="332">
      <pivotArea collapsedLevelsAreSubtotals="1" fieldPosition="0">
        <references count="2">
          <reference field="0" count="1" selected="0">
            <x v="17"/>
          </reference>
          <reference field="2" count="1">
            <x v="17"/>
          </reference>
        </references>
      </pivotArea>
    </format>
    <format dxfId="331">
      <pivotArea collapsedLevelsAreSubtotals="1" fieldPosition="0">
        <references count="1">
          <reference field="0" count="1">
            <x v="18"/>
          </reference>
        </references>
      </pivotArea>
    </format>
    <format dxfId="330">
      <pivotArea collapsedLevelsAreSubtotals="1" fieldPosition="0">
        <references count="2">
          <reference field="0" count="1" selected="0">
            <x v="18"/>
          </reference>
          <reference field="2" count="1">
            <x v="18"/>
          </reference>
        </references>
      </pivotArea>
    </format>
    <format dxfId="329">
      <pivotArea collapsedLevelsAreSubtotals="1" fieldPosition="0">
        <references count="1">
          <reference field="0" count="1">
            <x v="19"/>
          </reference>
        </references>
      </pivotArea>
    </format>
    <format dxfId="328">
      <pivotArea collapsedLevelsAreSubtotals="1" fieldPosition="0">
        <references count="2">
          <reference field="0" count="1" selected="0">
            <x v="19"/>
          </reference>
          <reference field="2" count="1">
            <x v="19"/>
          </reference>
        </references>
      </pivotArea>
    </format>
    <format dxfId="327">
      <pivotArea collapsedLevelsAreSubtotals="1" fieldPosition="0">
        <references count="1">
          <reference field="0" count="1">
            <x v="20"/>
          </reference>
        </references>
      </pivotArea>
    </format>
    <format dxfId="326">
      <pivotArea collapsedLevelsAreSubtotals="1" fieldPosition="0">
        <references count="2">
          <reference field="0" count="1" selected="0">
            <x v="20"/>
          </reference>
          <reference field="2" count="1">
            <x v="20"/>
          </reference>
        </references>
      </pivotArea>
    </format>
    <format dxfId="325">
      <pivotArea collapsedLevelsAreSubtotals="1" fieldPosition="0">
        <references count="1">
          <reference field="0" count="1">
            <x v="21"/>
          </reference>
        </references>
      </pivotArea>
    </format>
    <format dxfId="324">
      <pivotArea collapsedLevelsAreSubtotals="1" fieldPosition="0">
        <references count="2">
          <reference field="0" count="1" selected="0">
            <x v="21"/>
          </reference>
          <reference field="2" count="1">
            <x v="21"/>
          </reference>
        </references>
      </pivotArea>
    </format>
    <format dxfId="323">
      <pivotArea collapsedLevelsAreSubtotals="1" fieldPosition="0">
        <references count="1">
          <reference field="0" count="1">
            <x v="22"/>
          </reference>
        </references>
      </pivotArea>
    </format>
    <format dxfId="322">
      <pivotArea collapsedLevelsAreSubtotals="1" fieldPosition="0">
        <references count="2">
          <reference field="0" count="1" selected="0">
            <x v="22"/>
          </reference>
          <reference field="2" count="1">
            <x v="22"/>
          </reference>
        </references>
      </pivotArea>
    </format>
    <format dxfId="321">
      <pivotArea collapsedLevelsAreSubtotals="1" fieldPosition="0">
        <references count="1">
          <reference field="0" count="1">
            <x v="23"/>
          </reference>
        </references>
      </pivotArea>
    </format>
    <format dxfId="320">
      <pivotArea collapsedLevelsAreSubtotals="1" fieldPosition="0">
        <references count="2">
          <reference field="0" count="1" selected="0">
            <x v="23"/>
          </reference>
          <reference field="2" count="1">
            <x v="23"/>
          </reference>
        </references>
      </pivotArea>
    </format>
    <format dxfId="319">
      <pivotArea collapsedLevelsAreSubtotals="1" fieldPosition="0">
        <references count="1">
          <reference field="0" count="1">
            <x v="24"/>
          </reference>
        </references>
      </pivotArea>
    </format>
    <format dxfId="318">
      <pivotArea collapsedLevelsAreSubtotals="1" fieldPosition="0">
        <references count="2">
          <reference field="0" count="1" selected="0">
            <x v="24"/>
          </reference>
          <reference field="2" count="1">
            <x v="24"/>
          </reference>
        </references>
      </pivotArea>
    </format>
    <format dxfId="317">
      <pivotArea collapsedLevelsAreSubtotals="1" fieldPosition="0">
        <references count="1">
          <reference field="0" count="1">
            <x v="25"/>
          </reference>
        </references>
      </pivotArea>
    </format>
    <format dxfId="316">
      <pivotArea collapsedLevelsAreSubtotals="1" fieldPosition="0">
        <references count="2">
          <reference field="0" count="1" selected="0">
            <x v="25"/>
          </reference>
          <reference field="2" count="1">
            <x v="25"/>
          </reference>
        </references>
      </pivotArea>
    </format>
    <format dxfId="315">
      <pivotArea collapsedLevelsAreSubtotals="1" fieldPosition="0">
        <references count="1">
          <reference field="0" count="1">
            <x v="26"/>
          </reference>
        </references>
      </pivotArea>
    </format>
    <format dxfId="314">
      <pivotArea collapsedLevelsAreSubtotals="1" fieldPosition="0">
        <references count="2">
          <reference field="0" count="1" selected="0">
            <x v="26"/>
          </reference>
          <reference field="2" count="1">
            <x v="26"/>
          </reference>
        </references>
      </pivotArea>
    </format>
    <format dxfId="313">
      <pivotArea collapsedLevelsAreSubtotals="1" fieldPosition="0">
        <references count="1">
          <reference field="0" count="1">
            <x v="27"/>
          </reference>
        </references>
      </pivotArea>
    </format>
    <format dxfId="312">
      <pivotArea collapsedLevelsAreSubtotals="1" fieldPosition="0">
        <references count="2">
          <reference field="0" count="1" selected="0">
            <x v="27"/>
          </reference>
          <reference field="2" count="1">
            <x v="27"/>
          </reference>
        </references>
      </pivotArea>
    </format>
    <format dxfId="311">
      <pivotArea collapsedLevelsAreSubtotals="1" fieldPosition="0">
        <references count="1">
          <reference field="0" count="1">
            <x v="28"/>
          </reference>
        </references>
      </pivotArea>
    </format>
    <format dxfId="310">
      <pivotArea collapsedLevelsAreSubtotals="1" fieldPosition="0">
        <references count="2">
          <reference field="0" count="1" selected="0">
            <x v="28"/>
          </reference>
          <reference field="2" count="1">
            <x v="28"/>
          </reference>
        </references>
      </pivotArea>
    </format>
    <format dxfId="309">
      <pivotArea collapsedLevelsAreSubtotals="1" fieldPosition="0">
        <references count="1">
          <reference field="0" count="1">
            <x v="29"/>
          </reference>
        </references>
      </pivotArea>
    </format>
    <format dxfId="308">
      <pivotArea collapsedLevelsAreSubtotals="1" fieldPosition="0">
        <references count="2">
          <reference field="0" count="1" selected="0">
            <x v="29"/>
          </reference>
          <reference field="2" count="1">
            <x v="29"/>
          </reference>
        </references>
      </pivotArea>
    </format>
    <format dxfId="307">
      <pivotArea collapsedLevelsAreSubtotals="1" fieldPosition="0">
        <references count="1">
          <reference field="0" count="1">
            <x v="30"/>
          </reference>
        </references>
      </pivotArea>
    </format>
    <format dxfId="306">
      <pivotArea collapsedLevelsAreSubtotals="1" fieldPosition="0">
        <references count="2">
          <reference field="0" count="1" selected="0">
            <x v="30"/>
          </reference>
          <reference field="2" count="1">
            <x v="30"/>
          </reference>
        </references>
      </pivotArea>
    </format>
    <format dxfId="305">
      <pivotArea collapsedLevelsAreSubtotals="1" fieldPosition="0">
        <references count="1">
          <reference field="0" count="1">
            <x v="31"/>
          </reference>
        </references>
      </pivotArea>
    </format>
    <format dxfId="304">
      <pivotArea collapsedLevelsAreSubtotals="1" fieldPosition="0">
        <references count="2">
          <reference field="0" count="1" selected="0">
            <x v="31"/>
          </reference>
          <reference field="2" count="1">
            <x v="31"/>
          </reference>
        </references>
      </pivotArea>
    </format>
    <format dxfId="303">
      <pivotArea collapsedLevelsAreSubtotals="1" fieldPosition="0">
        <references count="1">
          <reference field="0" count="1">
            <x v="32"/>
          </reference>
        </references>
      </pivotArea>
    </format>
    <format dxfId="302">
      <pivotArea collapsedLevelsAreSubtotals="1" fieldPosition="0">
        <references count="2">
          <reference field="0" count="1" selected="0">
            <x v="32"/>
          </reference>
          <reference field="2" count="1">
            <x v="32"/>
          </reference>
        </references>
      </pivotArea>
    </format>
    <format dxfId="301">
      <pivotArea collapsedLevelsAreSubtotals="1" fieldPosition="0">
        <references count="1">
          <reference field="0" count="1">
            <x v="33"/>
          </reference>
        </references>
      </pivotArea>
    </format>
    <format dxfId="300">
      <pivotArea collapsedLevelsAreSubtotals="1" fieldPosition="0">
        <references count="2">
          <reference field="0" count="1" selected="0">
            <x v="33"/>
          </reference>
          <reference field="2" count="1">
            <x v="33"/>
          </reference>
        </references>
      </pivotArea>
    </format>
    <format dxfId="299">
      <pivotArea collapsedLevelsAreSubtotals="1" fieldPosition="0">
        <references count="1">
          <reference field="0" count="1">
            <x v="34"/>
          </reference>
        </references>
      </pivotArea>
    </format>
    <format dxfId="298">
      <pivotArea collapsedLevelsAreSubtotals="1" fieldPosition="0">
        <references count="2">
          <reference field="0" count="1" selected="0">
            <x v="34"/>
          </reference>
          <reference field="2" count="1">
            <x v="34"/>
          </reference>
        </references>
      </pivotArea>
    </format>
    <format dxfId="297">
      <pivotArea collapsedLevelsAreSubtotals="1" fieldPosition="0">
        <references count="1">
          <reference field="0" count="1">
            <x v="35"/>
          </reference>
        </references>
      </pivotArea>
    </format>
    <format dxfId="296">
      <pivotArea collapsedLevelsAreSubtotals="1" fieldPosition="0">
        <references count="2">
          <reference field="0" count="1" selected="0">
            <x v="35"/>
          </reference>
          <reference field="2" count="1">
            <x v="35"/>
          </reference>
        </references>
      </pivotArea>
    </format>
    <format dxfId="295">
      <pivotArea collapsedLevelsAreSubtotals="1" fieldPosition="0">
        <references count="1">
          <reference field="0" count="1">
            <x v="36"/>
          </reference>
        </references>
      </pivotArea>
    </format>
    <format dxfId="294">
      <pivotArea collapsedLevelsAreSubtotals="1" fieldPosition="0">
        <references count="2">
          <reference field="0" count="1" selected="0">
            <x v="36"/>
          </reference>
          <reference field="2" count="1">
            <x v="36"/>
          </reference>
        </references>
      </pivotArea>
    </format>
    <format dxfId="293">
      <pivotArea collapsedLevelsAreSubtotals="1" fieldPosition="0">
        <references count="1">
          <reference field="0" count="1">
            <x v="37"/>
          </reference>
        </references>
      </pivotArea>
    </format>
    <format dxfId="292">
      <pivotArea collapsedLevelsAreSubtotals="1" fieldPosition="0">
        <references count="2">
          <reference field="0" count="1" selected="0">
            <x v="37"/>
          </reference>
          <reference field="2" count="1">
            <x v="37"/>
          </reference>
        </references>
      </pivotArea>
    </format>
    <format dxfId="291">
      <pivotArea collapsedLevelsAreSubtotals="1" fieldPosition="0">
        <references count="1">
          <reference field="0" count="1">
            <x v="38"/>
          </reference>
        </references>
      </pivotArea>
    </format>
    <format dxfId="290">
      <pivotArea collapsedLevelsAreSubtotals="1" fieldPosition="0">
        <references count="2">
          <reference field="0" count="1" selected="0">
            <x v="38"/>
          </reference>
          <reference field="2" count="1">
            <x v="38"/>
          </reference>
        </references>
      </pivotArea>
    </format>
    <format dxfId="289">
      <pivotArea collapsedLevelsAreSubtotals="1" fieldPosition="0">
        <references count="1">
          <reference field="0" count="1">
            <x v="39"/>
          </reference>
        </references>
      </pivotArea>
    </format>
    <format dxfId="288">
      <pivotArea collapsedLevelsAreSubtotals="1" fieldPosition="0">
        <references count="2">
          <reference field="0" count="1" selected="0">
            <x v="39"/>
          </reference>
          <reference field="2" count="1">
            <x v="39"/>
          </reference>
        </references>
      </pivotArea>
    </format>
    <format dxfId="287">
      <pivotArea collapsedLevelsAreSubtotals="1" fieldPosition="0">
        <references count="1">
          <reference field="0" count="1">
            <x v="40"/>
          </reference>
        </references>
      </pivotArea>
    </format>
    <format dxfId="286">
      <pivotArea collapsedLevelsAreSubtotals="1" fieldPosition="0">
        <references count="2">
          <reference field="0" count="1" selected="0">
            <x v="40"/>
          </reference>
          <reference field="2" count="1">
            <x v="40"/>
          </reference>
        </references>
      </pivotArea>
    </format>
    <format dxfId="285">
      <pivotArea collapsedLevelsAreSubtotals="1" fieldPosition="0">
        <references count="1">
          <reference field="0" count="1">
            <x v="41"/>
          </reference>
        </references>
      </pivotArea>
    </format>
    <format dxfId="284">
      <pivotArea collapsedLevelsAreSubtotals="1" fieldPosition="0">
        <references count="2">
          <reference field="0" count="1" selected="0">
            <x v="41"/>
          </reference>
          <reference field="2" count="1">
            <x v="41"/>
          </reference>
        </references>
      </pivotArea>
    </format>
    <format dxfId="283">
      <pivotArea collapsedLevelsAreSubtotals="1" fieldPosition="0">
        <references count="1">
          <reference field="0" count="1">
            <x v="42"/>
          </reference>
        </references>
      </pivotArea>
    </format>
    <format dxfId="282">
      <pivotArea collapsedLevelsAreSubtotals="1" fieldPosition="0">
        <references count="2">
          <reference field="0" count="1" selected="0">
            <x v="42"/>
          </reference>
          <reference field="2" count="1">
            <x v="42"/>
          </reference>
        </references>
      </pivotArea>
    </format>
    <format dxfId="281">
      <pivotArea collapsedLevelsAreSubtotals="1" fieldPosition="0">
        <references count="1">
          <reference field="0" count="1">
            <x v="43"/>
          </reference>
        </references>
      </pivotArea>
    </format>
    <format dxfId="280">
      <pivotArea collapsedLevelsAreSubtotals="1" fieldPosition="0">
        <references count="2">
          <reference field="0" count="1" selected="0">
            <x v="43"/>
          </reference>
          <reference field="2" count="1">
            <x v="43"/>
          </reference>
        </references>
      </pivotArea>
    </format>
    <format dxfId="279">
      <pivotArea collapsedLevelsAreSubtotals="1" fieldPosition="0">
        <references count="1">
          <reference field="0" count="1">
            <x v="44"/>
          </reference>
        </references>
      </pivotArea>
    </format>
    <format dxfId="278">
      <pivotArea collapsedLevelsAreSubtotals="1" fieldPosition="0">
        <references count="2">
          <reference field="0" count="1" selected="0">
            <x v="44"/>
          </reference>
          <reference field="2" count="1">
            <x v="44"/>
          </reference>
        </references>
      </pivotArea>
    </format>
    <format dxfId="277">
      <pivotArea collapsedLevelsAreSubtotals="1" fieldPosition="0">
        <references count="1">
          <reference field="0" count="1">
            <x v="45"/>
          </reference>
        </references>
      </pivotArea>
    </format>
    <format dxfId="276">
      <pivotArea collapsedLevelsAreSubtotals="1" fieldPosition="0">
        <references count="2">
          <reference field="0" count="1" selected="0">
            <x v="45"/>
          </reference>
          <reference field="2" count="1">
            <x v="45"/>
          </reference>
        </references>
      </pivotArea>
    </format>
    <format dxfId="275">
      <pivotArea collapsedLevelsAreSubtotals="1" fieldPosition="0">
        <references count="1">
          <reference field="0" count="1">
            <x v="46"/>
          </reference>
        </references>
      </pivotArea>
    </format>
    <format dxfId="274">
      <pivotArea collapsedLevelsAreSubtotals="1" fieldPosition="0">
        <references count="2">
          <reference field="0" count="1" selected="0">
            <x v="46"/>
          </reference>
          <reference field="2" count="1">
            <x v="46"/>
          </reference>
        </references>
      </pivotArea>
    </format>
    <format dxfId="273">
      <pivotArea grandRow="1" outline="0" collapsedLevelsAreSubtotals="1" fieldPosition="0"/>
    </format>
    <format dxfId="272">
      <pivotArea collapsedLevelsAreSubtotals="1" fieldPosition="0">
        <references count="3">
          <reference field="4294967294" count="1" selected="0">
            <x v="3"/>
          </reference>
          <reference field="0" count="1" selected="0">
            <x v="0"/>
          </reference>
          <reference field="2" count="1">
            <x v="0"/>
          </reference>
        </references>
      </pivotArea>
    </format>
    <format dxfId="271">
      <pivotArea collapsedLevelsAreSubtotals="1" fieldPosition="0">
        <references count="3">
          <reference field="4294967294" count="1" selected="0">
            <x v="3"/>
          </reference>
          <reference field="0" count="1" selected="0">
            <x v="0"/>
          </reference>
          <reference field="2" count="1">
            <x v="0"/>
          </reference>
        </references>
      </pivotArea>
    </format>
    <format dxfId="270">
      <pivotArea collapsedLevelsAreSubtotals="1" fieldPosition="0">
        <references count="3">
          <reference field="4294967294" count="1" selected="0">
            <x v="3"/>
          </reference>
          <reference field="0" count="1" selected="0">
            <x v="0"/>
          </reference>
          <reference field="2" count="1">
            <x v="0"/>
          </reference>
        </references>
      </pivotArea>
    </format>
    <format dxfId="269">
      <pivotArea collapsedLevelsAreSubtotals="1" fieldPosition="0">
        <references count="3">
          <reference field="4294967294" count="1" selected="0">
            <x v="3"/>
          </reference>
          <reference field="0" count="1" selected="0">
            <x v="0"/>
          </reference>
          <reference field="2" count="1">
            <x v="0"/>
          </reference>
        </references>
      </pivotArea>
    </format>
    <format dxfId="268">
      <pivotArea collapsedLevelsAreSubtotals="1" fieldPosition="0">
        <references count="3">
          <reference field="4294967294" count="1" selected="0">
            <x v="3"/>
          </reference>
          <reference field="0" count="1" selected="0">
            <x v="0"/>
          </reference>
          <reference field="2" count="1">
            <x v="0"/>
          </reference>
        </references>
      </pivotArea>
    </format>
    <format dxfId="267">
      <pivotArea collapsedLevelsAreSubtotals="1" fieldPosition="0">
        <references count="2">
          <reference field="4294967294" count="1" selected="0">
            <x v="3"/>
          </reference>
          <reference field="0" count="1">
            <x v="1"/>
          </reference>
        </references>
      </pivotArea>
    </format>
    <format dxfId="266">
      <pivotArea collapsedLevelsAreSubtotals="1" fieldPosition="0">
        <references count="3">
          <reference field="4294967294" count="1" selected="0">
            <x v="3"/>
          </reference>
          <reference field="0" count="1" selected="0">
            <x v="1"/>
          </reference>
          <reference field="2" count="1">
            <x v="1"/>
          </reference>
        </references>
      </pivotArea>
    </format>
    <format dxfId="265">
      <pivotArea collapsedLevelsAreSubtotals="1" fieldPosition="0">
        <references count="2">
          <reference field="4294967294" count="1" selected="0">
            <x v="3"/>
          </reference>
          <reference field="0" count="1">
            <x v="2"/>
          </reference>
        </references>
      </pivotArea>
    </format>
    <format dxfId="264">
      <pivotArea collapsedLevelsAreSubtotals="1" fieldPosition="0">
        <references count="3">
          <reference field="4294967294" count="1" selected="0">
            <x v="3"/>
          </reference>
          <reference field="0" count="1" selected="0">
            <x v="2"/>
          </reference>
          <reference field="2" count="1">
            <x v="2"/>
          </reference>
        </references>
      </pivotArea>
    </format>
    <format dxfId="263">
      <pivotArea collapsedLevelsAreSubtotals="1" fieldPosition="0">
        <references count="2">
          <reference field="4294967294" count="1" selected="0">
            <x v="3"/>
          </reference>
          <reference field="0" count="1">
            <x v="3"/>
          </reference>
        </references>
      </pivotArea>
    </format>
    <format dxfId="262">
      <pivotArea collapsedLevelsAreSubtotals="1" fieldPosition="0">
        <references count="3">
          <reference field="4294967294" count="1" selected="0">
            <x v="3"/>
          </reference>
          <reference field="0" count="1" selected="0">
            <x v="3"/>
          </reference>
          <reference field="2" count="1">
            <x v="3"/>
          </reference>
        </references>
      </pivotArea>
    </format>
    <format dxfId="261">
      <pivotArea collapsedLevelsAreSubtotals="1" fieldPosition="0">
        <references count="2">
          <reference field="4294967294" count="1" selected="0">
            <x v="3"/>
          </reference>
          <reference field="0" count="1">
            <x v="4"/>
          </reference>
        </references>
      </pivotArea>
    </format>
    <format dxfId="260">
      <pivotArea collapsedLevelsAreSubtotals="1" fieldPosition="0">
        <references count="3">
          <reference field="4294967294" count="1" selected="0">
            <x v="3"/>
          </reference>
          <reference field="0" count="1" selected="0">
            <x v="4"/>
          </reference>
          <reference field="2" count="1">
            <x v="4"/>
          </reference>
        </references>
      </pivotArea>
    </format>
    <format dxfId="259">
      <pivotArea collapsedLevelsAreSubtotals="1" fieldPosition="0">
        <references count="2">
          <reference field="4294967294" count="1" selected="0">
            <x v="3"/>
          </reference>
          <reference field="0" count="1">
            <x v="5"/>
          </reference>
        </references>
      </pivotArea>
    </format>
    <format dxfId="258">
      <pivotArea collapsedLevelsAreSubtotals="1" fieldPosition="0">
        <references count="3">
          <reference field="4294967294" count="1" selected="0">
            <x v="3"/>
          </reference>
          <reference field="0" count="1" selected="0">
            <x v="5"/>
          </reference>
          <reference field="2" count="1">
            <x v="5"/>
          </reference>
        </references>
      </pivotArea>
    </format>
    <format dxfId="257">
      <pivotArea collapsedLevelsAreSubtotals="1" fieldPosition="0">
        <references count="2">
          <reference field="4294967294" count="1" selected="0">
            <x v="3"/>
          </reference>
          <reference field="0" count="1">
            <x v="6"/>
          </reference>
        </references>
      </pivotArea>
    </format>
    <format dxfId="256">
      <pivotArea collapsedLevelsAreSubtotals="1" fieldPosition="0">
        <references count="3">
          <reference field="4294967294" count="1" selected="0">
            <x v="3"/>
          </reference>
          <reference field="0" count="1" selected="0">
            <x v="6"/>
          </reference>
          <reference field="2" count="1">
            <x v="6"/>
          </reference>
        </references>
      </pivotArea>
    </format>
    <format dxfId="255">
      <pivotArea collapsedLevelsAreSubtotals="1" fieldPosition="0">
        <references count="2">
          <reference field="4294967294" count="1" selected="0">
            <x v="3"/>
          </reference>
          <reference field="0" count="1">
            <x v="7"/>
          </reference>
        </references>
      </pivotArea>
    </format>
    <format dxfId="254">
      <pivotArea collapsedLevelsAreSubtotals="1" fieldPosition="0">
        <references count="3">
          <reference field="4294967294" count="1" selected="0">
            <x v="3"/>
          </reference>
          <reference field="0" count="1" selected="0">
            <x v="7"/>
          </reference>
          <reference field="2" count="1">
            <x v="7"/>
          </reference>
        </references>
      </pivotArea>
    </format>
    <format dxfId="253">
      <pivotArea collapsedLevelsAreSubtotals="1" fieldPosition="0">
        <references count="2">
          <reference field="4294967294" count="1" selected="0">
            <x v="3"/>
          </reference>
          <reference field="0" count="1">
            <x v="8"/>
          </reference>
        </references>
      </pivotArea>
    </format>
    <format dxfId="252">
      <pivotArea collapsedLevelsAreSubtotals="1" fieldPosition="0">
        <references count="3">
          <reference field="4294967294" count="1" selected="0">
            <x v="3"/>
          </reference>
          <reference field="0" count="1" selected="0">
            <x v="8"/>
          </reference>
          <reference field="2" count="1">
            <x v="8"/>
          </reference>
        </references>
      </pivotArea>
    </format>
    <format dxfId="251">
      <pivotArea collapsedLevelsAreSubtotals="1" fieldPosition="0">
        <references count="2">
          <reference field="4294967294" count="1" selected="0">
            <x v="3"/>
          </reference>
          <reference field="0" count="1">
            <x v="9"/>
          </reference>
        </references>
      </pivotArea>
    </format>
    <format dxfId="250">
      <pivotArea collapsedLevelsAreSubtotals="1" fieldPosition="0">
        <references count="3">
          <reference field="4294967294" count="1" selected="0">
            <x v="3"/>
          </reference>
          <reference field="0" count="1" selected="0">
            <x v="9"/>
          </reference>
          <reference field="2" count="1">
            <x v="9"/>
          </reference>
        </references>
      </pivotArea>
    </format>
    <format dxfId="249">
      <pivotArea collapsedLevelsAreSubtotals="1" fieldPosition="0">
        <references count="2">
          <reference field="4294967294" count="1" selected="0">
            <x v="3"/>
          </reference>
          <reference field="0" count="1">
            <x v="10"/>
          </reference>
        </references>
      </pivotArea>
    </format>
    <format dxfId="248">
      <pivotArea collapsedLevelsAreSubtotals="1" fieldPosition="0">
        <references count="3">
          <reference field="4294967294" count="1" selected="0">
            <x v="3"/>
          </reference>
          <reference field="0" count="1" selected="0">
            <x v="10"/>
          </reference>
          <reference field="2" count="1">
            <x v="10"/>
          </reference>
        </references>
      </pivotArea>
    </format>
    <format dxfId="247">
      <pivotArea collapsedLevelsAreSubtotals="1" fieldPosition="0">
        <references count="2">
          <reference field="4294967294" count="1" selected="0">
            <x v="3"/>
          </reference>
          <reference field="0" count="1">
            <x v="11"/>
          </reference>
        </references>
      </pivotArea>
    </format>
    <format dxfId="246">
      <pivotArea collapsedLevelsAreSubtotals="1" fieldPosition="0">
        <references count="3">
          <reference field="4294967294" count="1" selected="0">
            <x v="3"/>
          </reference>
          <reference field="0" count="1" selected="0">
            <x v="11"/>
          </reference>
          <reference field="2" count="1">
            <x v="11"/>
          </reference>
        </references>
      </pivotArea>
    </format>
    <format dxfId="245">
      <pivotArea collapsedLevelsAreSubtotals="1" fieldPosition="0">
        <references count="2">
          <reference field="4294967294" count="1" selected="0">
            <x v="3"/>
          </reference>
          <reference field="0" count="1">
            <x v="12"/>
          </reference>
        </references>
      </pivotArea>
    </format>
    <format dxfId="244">
      <pivotArea collapsedLevelsAreSubtotals="1" fieldPosition="0">
        <references count="3">
          <reference field="4294967294" count="1" selected="0">
            <x v="3"/>
          </reference>
          <reference field="0" count="1" selected="0">
            <x v="12"/>
          </reference>
          <reference field="2" count="1">
            <x v="12"/>
          </reference>
        </references>
      </pivotArea>
    </format>
    <format dxfId="243">
      <pivotArea collapsedLevelsAreSubtotals="1" fieldPosition="0">
        <references count="2">
          <reference field="4294967294" count="1" selected="0">
            <x v="3"/>
          </reference>
          <reference field="0" count="1">
            <x v="13"/>
          </reference>
        </references>
      </pivotArea>
    </format>
    <format dxfId="242">
      <pivotArea collapsedLevelsAreSubtotals="1" fieldPosition="0">
        <references count="3">
          <reference field="4294967294" count="1" selected="0">
            <x v="3"/>
          </reference>
          <reference field="0" count="1" selected="0">
            <x v="13"/>
          </reference>
          <reference field="2" count="1">
            <x v="13"/>
          </reference>
        </references>
      </pivotArea>
    </format>
    <format dxfId="241">
      <pivotArea collapsedLevelsAreSubtotals="1" fieldPosition="0">
        <references count="2">
          <reference field="4294967294" count="1" selected="0">
            <x v="3"/>
          </reference>
          <reference field="0" count="1">
            <x v="14"/>
          </reference>
        </references>
      </pivotArea>
    </format>
    <format dxfId="240">
      <pivotArea collapsedLevelsAreSubtotals="1" fieldPosition="0">
        <references count="3">
          <reference field="4294967294" count="1" selected="0">
            <x v="3"/>
          </reference>
          <reference field="0" count="1" selected="0">
            <x v="14"/>
          </reference>
          <reference field="2" count="1">
            <x v="14"/>
          </reference>
        </references>
      </pivotArea>
    </format>
    <format dxfId="239">
      <pivotArea collapsedLevelsAreSubtotals="1" fieldPosition="0">
        <references count="2">
          <reference field="4294967294" count="1" selected="0">
            <x v="3"/>
          </reference>
          <reference field="0" count="1">
            <x v="15"/>
          </reference>
        </references>
      </pivotArea>
    </format>
    <format dxfId="238">
      <pivotArea collapsedLevelsAreSubtotals="1" fieldPosition="0">
        <references count="3">
          <reference field="4294967294" count="1" selected="0">
            <x v="3"/>
          </reference>
          <reference field="0" count="1" selected="0">
            <x v="15"/>
          </reference>
          <reference field="2" count="1">
            <x v="15"/>
          </reference>
        </references>
      </pivotArea>
    </format>
    <format dxfId="237">
      <pivotArea collapsedLevelsAreSubtotals="1" fieldPosition="0">
        <references count="2">
          <reference field="4294967294" count="1" selected="0">
            <x v="3"/>
          </reference>
          <reference field="0" count="1">
            <x v="16"/>
          </reference>
        </references>
      </pivotArea>
    </format>
    <format dxfId="236">
      <pivotArea collapsedLevelsAreSubtotals="1" fieldPosition="0">
        <references count="3">
          <reference field="4294967294" count="1" selected="0">
            <x v="3"/>
          </reference>
          <reference field="0" count="1" selected="0">
            <x v="16"/>
          </reference>
          <reference field="2" count="1">
            <x v="16"/>
          </reference>
        </references>
      </pivotArea>
    </format>
    <format dxfId="235">
      <pivotArea collapsedLevelsAreSubtotals="1" fieldPosition="0">
        <references count="2">
          <reference field="4294967294" count="1" selected="0">
            <x v="3"/>
          </reference>
          <reference field="0" count="1">
            <x v="17"/>
          </reference>
        </references>
      </pivotArea>
    </format>
    <format dxfId="234">
      <pivotArea collapsedLevelsAreSubtotals="1" fieldPosition="0">
        <references count="3">
          <reference field="4294967294" count="1" selected="0">
            <x v="3"/>
          </reference>
          <reference field="0" count="1" selected="0">
            <x v="17"/>
          </reference>
          <reference field="2" count="1">
            <x v="17"/>
          </reference>
        </references>
      </pivotArea>
    </format>
    <format dxfId="233">
      <pivotArea collapsedLevelsAreSubtotals="1" fieldPosition="0">
        <references count="2">
          <reference field="4294967294" count="1" selected="0">
            <x v="3"/>
          </reference>
          <reference field="0" count="1">
            <x v="18"/>
          </reference>
        </references>
      </pivotArea>
    </format>
    <format dxfId="232">
      <pivotArea collapsedLevelsAreSubtotals="1" fieldPosition="0">
        <references count="3">
          <reference field="4294967294" count="1" selected="0">
            <x v="3"/>
          </reference>
          <reference field="0" count="1" selected="0">
            <x v="18"/>
          </reference>
          <reference field="2" count="1">
            <x v="18"/>
          </reference>
        </references>
      </pivotArea>
    </format>
    <format dxfId="231">
      <pivotArea collapsedLevelsAreSubtotals="1" fieldPosition="0">
        <references count="2">
          <reference field="4294967294" count="1" selected="0">
            <x v="3"/>
          </reference>
          <reference field="0" count="1">
            <x v="19"/>
          </reference>
        </references>
      </pivotArea>
    </format>
    <format dxfId="230">
      <pivotArea collapsedLevelsAreSubtotals="1" fieldPosition="0">
        <references count="3">
          <reference field="4294967294" count="1" selected="0">
            <x v="3"/>
          </reference>
          <reference field="0" count="1" selected="0">
            <x v="19"/>
          </reference>
          <reference field="2" count="1">
            <x v="19"/>
          </reference>
        </references>
      </pivotArea>
    </format>
    <format dxfId="229">
      <pivotArea collapsedLevelsAreSubtotals="1" fieldPosition="0">
        <references count="2">
          <reference field="4294967294" count="1" selected="0">
            <x v="3"/>
          </reference>
          <reference field="0" count="1">
            <x v="20"/>
          </reference>
        </references>
      </pivotArea>
    </format>
    <format dxfId="228">
      <pivotArea collapsedLevelsAreSubtotals="1" fieldPosition="0">
        <references count="3">
          <reference field="4294967294" count="1" selected="0">
            <x v="3"/>
          </reference>
          <reference field="0" count="1" selected="0">
            <x v="20"/>
          </reference>
          <reference field="2" count="1">
            <x v="20"/>
          </reference>
        </references>
      </pivotArea>
    </format>
    <format dxfId="227">
      <pivotArea collapsedLevelsAreSubtotals="1" fieldPosition="0">
        <references count="2">
          <reference field="4294967294" count="1" selected="0">
            <x v="3"/>
          </reference>
          <reference field="0" count="1">
            <x v="21"/>
          </reference>
        </references>
      </pivotArea>
    </format>
    <format dxfId="226">
      <pivotArea collapsedLevelsAreSubtotals="1" fieldPosition="0">
        <references count="3">
          <reference field="4294967294" count="1" selected="0">
            <x v="3"/>
          </reference>
          <reference field="0" count="1" selected="0">
            <x v="21"/>
          </reference>
          <reference field="2" count="1">
            <x v="21"/>
          </reference>
        </references>
      </pivotArea>
    </format>
    <format dxfId="225">
      <pivotArea collapsedLevelsAreSubtotals="1" fieldPosition="0">
        <references count="2">
          <reference field="4294967294" count="1" selected="0">
            <x v="3"/>
          </reference>
          <reference field="0" count="1">
            <x v="22"/>
          </reference>
        </references>
      </pivotArea>
    </format>
    <format dxfId="224">
      <pivotArea collapsedLevelsAreSubtotals="1" fieldPosition="0">
        <references count="3">
          <reference field="4294967294" count="1" selected="0">
            <x v="3"/>
          </reference>
          <reference field="0" count="1" selected="0">
            <x v="22"/>
          </reference>
          <reference field="2" count="1">
            <x v="22"/>
          </reference>
        </references>
      </pivotArea>
    </format>
    <format dxfId="223">
      <pivotArea collapsedLevelsAreSubtotals="1" fieldPosition="0">
        <references count="2">
          <reference field="4294967294" count="1" selected="0">
            <x v="3"/>
          </reference>
          <reference field="0" count="1">
            <x v="23"/>
          </reference>
        </references>
      </pivotArea>
    </format>
    <format dxfId="222">
      <pivotArea collapsedLevelsAreSubtotals="1" fieldPosition="0">
        <references count="3">
          <reference field="4294967294" count="1" selected="0">
            <x v="3"/>
          </reference>
          <reference field="0" count="1" selected="0">
            <x v="23"/>
          </reference>
          <reference field="2" count="1">
            <x v="23"/>
          </reference>
        </references>
      </pivotArea>
    </format>
    <format dxfId="221">
      <pivotArea collapsedLevelsAreSubtotals="1" fieldPosition="0">
        <references count="2">
          <reference field="4294967294" count="1" selected="0">
            <x v="3"/>
          </reference>
          <reference field="0" count="1">
            <x v="24"/>
          </reference>
        </references>
      </pivotArea>
    </format>
    <format dxfId="220">
      <pivotArea collapsedLevelsAreSubtotals="1" fieldPosition="0">
        <references count="3">
          <reference field="4294967294" count="1" selected="0">
            <x v="3"/>
          </reference>
          <reference field="0" count="1" selected="0">
            <x v="24"/>
          </reference>
          <reference field="2" count="1">
            <x v="24"/>
          </reference>
        </references>
      </pivotArea>
    </format>
    <format dxfId="219">
      <pivotArea collapsedLevelsAreSubtotals="1" fieldPosition="0">
        <references count="2">
          <reference field="4294967294" count="1" selected="0">
            <x v="3"/>
          </reference>
          <reference field="0" count="1">
            <x v="25"/>
          </reference>
        </references>
      </pivotArea>
    </format>
    <format dxfId="218">
      <pivotArea collapsedLevelsAreSubtotals="1" fieldPosition="0">
        <references count="3">
          <reference field="4294967294" count="1" selected="0">
            <x v="3"/>
          </reference>
          <reference field="0" count="1" selected="0">
            <x v="25"/>
          </reference>
          <reference field="2" count="1">
            <x v="25"/>
          </reference>
        </references>
      </pivotArea>
    </format>
    <format dxfId="217">
      <pivotArea collapsedLevelsAreSubtotals="1" fieldPosition="0">
        <references count="2">
          <reference field="4294967294" count="1" selected="0">
            <x v="3"/>
          </reference>
          <reference field="0" count="1">
            <x v="26"/>
          </reference>
        </references>
      </pivotArea>
    </format>
    <format dxfId="216">
      <pivotArea collapsedLevelsAreSubtotals="1" fieldPosition="0">
        <references count="3">
          <reference field="4294967294" count="1" selected="0">
            <x v="3"/>
          </reference>
          <reference field="0" count="1" selected="0">
            <x v="26"/>
          </reference>
          <reference field="2" count="1">
            <x v="26"/>
          </reference>
        </references>
      </pivotArea>
    </format>
    <format dxfId="215">
      <pivotArea collapsedLevelsAreSubtotals="1" fieldPosition="0">
        <references count="2">
          <reference field="4294967294" count="1" selected="0">
            <x v="3"/>
          </reference>
          <reference field="0" count="1">
            <x v="27"/>
          </reference>
        </references>
      </pivotArea>
    </format>
    <format dxfId="214">
      <pivotArea collapsedLevelsAreSubtotals="1" fieldPosition="0">
        <references count="3">
          <reference field="4294967294" count="1" selected="0">
            <x v="3"/>
          </reference>
          <reference field="0" count="1" selected="0">
            <x v="27"/>
          </reference>
          <reference field="2" count="1">
            <x v="27"/>
          </reference>
        </references>
      </pivotArea>
    </format>
    <format dxfId="213">
      <pivotArea collapsedLevelsAreSubtotals="1" fieldPosition="0">
        <references count="2">
          <reference field="4294967294" count="1" selected="0">
            <x v="3"/>
          </reference>
          <reference field="0" count="1">
            <x v="28"/>
          </reference>
        </references>
      </pivotArea>
    </format>
    <format dxfId="212">
      <pivotArea collapsedLevelsAreSubtotals="1" fieldPosition="0">
        <references count="3">
          <reference field="4294967294" count="1" selected="0">
            <x v="3"/>
          </reference>
          <reference field="0" count="1" selected="0">
            <x v="28"/>
          </reference>
          <reference field="2" count="1">
            <x v="28"/>
          </reference>
        </references>
      </pivotArea>
    </format>
    <format dxfId="211">
      <pivotArea collapsedLevelsAreSubtotals="1" fieldPosition="0">
        <references count="2">
          <reference field="4294967294" count="1" selected="0">
            <x v="3"/>
          </reference>
          <reference field="0" count="1">
            <x v="29"/>
          </reference>
        </references>
      </pivotArea>
    </format>
    <format dxfId="210">
      <pivotArea collapsedLevelsAreSubtotals="1" fieldPosition="0">
        <references count="3">
          <reference field="4294967294" count="1" selected="0">
            <x v="3"/>
          </reference>
          <reference field="0" count="1" selected="0">
            <x v="29"/>
          </reference>
          <reference field="2" count="1">
            <x v="29"/>
          </reference>
        </references>
      </pivotArea>
    </format>
    <format dxfId="209">
      <pivotArea collapsedLevelsAreSubtotals="1" fieldPosition="0">
        <references count="2">
          <reference field="4294967294" count="1" selected="0">
            <x v="3"/>
          </reference>
          <reference field="0" count="1">
            <x v="30"/>
          </reference>
        </references>
      </pivotArea>
    </format>
    <format dxfId="208">
      <pivotArea collapsedLevelsAreSubtotals="1" fieldPosition="0">
        <references count="3">
          <reference field="4294967294" count="1" selected="0">
            <x v="3"/>
          </reference>
          <reference field="0" count="1" selected="0">
            <x v="30"/>
          </reference>
          <reference field="2" count="1">
            <x v="30"/>
          </reference>
        </references>
      </pivotArea>
    </format>
    <format dxfId="207">
      <pivotArea collapsedLevelsAreSubtotals="1" fieldPosition="0">
        <references count="2">
          <reference field="4294967294" count="1" selected="0">
            <x v="3"/>
          </reference>
          <reference field="0" count="1">
            <x v="31"/>
          </reference>
        </references>
      </pivotArea>
    </format>
    <format dxfId="206">
      <pivotArea collapsedLevelsAreSubtotals="1" fieldPosition="0">
        <references count="3">
          <reference field="4294967294" count="1" selected="0">
            <x v="3"/>
          </reference>
          <reference field="0" count="1" selected="0">
            <x v="31"/>
          </reference>
          <reference field="2" count="1">
            <x v="31"/>
          </reference>
        </references>
      </pivotArea>
    </format>
    <format dxfId="205">
      <pivotArea collapsedLevelsAreSubtotals="1" fieldPosition="0">
        <references count="2">
          <reference field="4294967294" count="1" selected="0">
            <x v="3"/>
          </reference>
          <reference field="0" count="1">
            <x v="32"/>
          </reference>
        </references>
      </pivotArea>
    </format>
    <format dxfId="204">
      <pivotArea collapsedLevelsAreSubtotals="1" fieldPosition="0">
        <references count="3">
          <reference field="4294967294" count="1" selected="0">
            <x v="3"/>
          </reference>
          <reference field="0" count="1" selected="0">
            <x v="32"/>
          </reference>
          <reference field="2" count="1">
            <x v="32"/>
          </reference>
        </references>
      </pivotArea>
    </format>
    <format dxfId="203">
      <pivotArea collapsedLevelsAreSubtotals="1" fieldPosition="0">
        <references count="2">
          <reference field="4294967294" count="1" selected="0">
            <x v="3"/>
          </reference>
          <reference field="0" count="1">
            <x v="33"/>
          </reference>
        </references>
      </pivotArea>
    </format>
    <format dxfId="202">
      <pivotArea collapsedLevelsAreSubtotals="1" fieldPosition="0">
        <references count="3">
          <reference field="4294967294" count="1" selected="0">
            <x v="3"/>
          </reference>
          <reference field="0" count="1" selected="0">
            <x v="33"/>
          </reference>
          <reference field="2" count="1">
            <x v="33"/>
          </reference>
        </references>
      </pivotArea>
    </format>
    <format dxfId="201">
      <pivotArea collapsedLevelsAreSubtotals="1" fieldPosition="0">
        <references count="2">
          <reference field="4294967294" count="1" selected="0">
            <x v="3"/>
          </reference>
          <reference field="0" count="1">
            <x v="34"/>
          </reference>
        </references>
      </pivotArea>
    </format>
    <format dxfId="200">
      <pivotArea collapsedLevelsAreSubtotals="1" fieldPosition="0">
        <references count="3">
          <reference field="4294967294" count="1" selected="0">
            <x v="3"/>
          </reference>
          <reference field="0" count="1" selected="0">
            <x v="34"/>
          </reference>
          <reference field="2" count="1">
            <x v="34"/>
          </reference>
        </references>
      </pivotArea>
    </format>
    <format dxfId="199">
      <pivotArea collapsedLevelsAreSubtotals="1" fieldPosition="0">
        <references count="2">
          <reference field="4294967294" count="1" selected="0">
            <x v="3"/>
          </reference>
          <reference field="0" count="1">
            <x v="35"/>
          </reference>
        </references>
      </pivotArea>
    </format>
    <format dxfId="198">
      <pivotArea collapsedLevelsAreSubtotals="1" fieldPosition="0">
        <references count="3">
          <reference field="4294967294" count="1" selected="0">
            <x v="3"/>
          </reference>
          <reference field="0" count="1" selected="0">
            <x v="35"/>
          </reference>
          <reference field="2" count="1">
            <x v="35"/>
          </reference>
        </references>
      </pivotArea>
    </format>
    <format dxfId="197">
      <pivotArea collapsedLevelsAreSubtotals="1" fieldPosition="0">
        <references count="2">
          <reference field="4294967294" count="1" selected="0">
            <x v="3"/>
          </reference>
          <reference field="0" count="1">
            <x v="36"/>
          </reference>
        </references>
      </pivotArea>
    </format>
    <format dxfId="196">
      <pivotArea collapsedLevelsAreSubtotals="1" fieldPosition="0">
        <references count="3">
          <reference field="4294967294" count="1" selected="0">
            <x v="3"/>
          </reference>
          <reference field="0" count="1" selected="0">
            <x v="36"/>
          </reference>
          <reference field="2" count="1">
            <x v="36"/>
          </reference>
        </references>
      </pivotArea>
    </format>
    <format dxfId="195">
      <pivotArea collapsedLevelsAreSubtotals="1" fieldPosition="0">
        <references count="2">
          <reference field="4294967294" count="1" selected="0">
            <x v="3"/>
          </reference>
          <reference field="0" count="1">
            <x v="37"/>
          </reference>
        </references>
      </pivotArea>
    </format>
    <format dxfId="194">
      <pivotArea collapsedLevelsAreSubtotals="1" fieldPosition="0">
        <references count="3">
          <reference field="4294967294" count="1" selected="0">
            <x v="3"/>
          </reference>
          <reference field="0" count="1" selected="0">
            <x v="37"/>
          </reference>
          <reference field="2" count="1">
            <x v="37"/>
          </reference>
        </references>
      </pivotArea>
    </format>
    <format dxfId="193">
      <pivotArea collapsedLevelsAreSubtotals="1" fieldPosition="0">
        <references count="2">
          <reference field="4294967294" count="1" selected="0">
            <x v="3"/>
          </reference>
          <reference field="0" count="1">
            <x v="38"/>
          </reference>
        </references>
      </pivotArea>
    </format>
    <format dxfId="192">
      <pivotArea collapsedLevelsAreSubtotals="1" fieldPosition="0">
        <references count="3">
          <reference field="4294967294" count="1" selected="0">
            <x v="3"/>
          </reference>
          <reference field="0" count="1" selected="0">
            <x v="38"/>
          </reference>
          <reference field="2" count="1">
            <x v="38"/>
          </reference>
        </references>
      </pivotArea>
    </format>
    <format dxfId="191">
      <pivotArea collapsedLevelsAreSubtotals="1" fieldPosition="0">
        <references count="2">
          <reference field="4294967294" count="1" selected="0">
            <x v="3"/>
          </reference>
          <reference field="0" count="1">
            <x v="39"/>
          </reference>
        </references>
      </pivotArea>
    </format>
    <format dxfId="190">
      <pivotArea collapsedLevelsAreSubtotals="1" fieldPosition="0">
        <references count="3">
          <reference field="4294967294" count="1" selected="0">
            <x v="3"/>
          </reference>
          <reference field="0" count="1" selected="0">
            <x v="39"/>
          </reference>
          <reference field="2" count="1">
            <x v="39"/>
          </reference>
        </references>
      </pivotArea>
    </format>
    <format dxfId="189">
      <pivotArea collapsedLevelsAreSubtotals="1" fieldPosition="0">
        <references count="2">
          <reference field="4294967294" count="1" selected="0">
            <x v="3"/>
          </reference>
          <reference field="0" count="1">
            <x v="40"/>
          </reference>
        </references>
      </pivotArea>
    </format>
    <format dxfId="188">
      <pivotArea collapsedLevelsAreSubtotals="1" fieldPosition="0">
        <references count="3">
          <reference field="4294967294" count="1" selected="0">
            <x v="3"/>
          </reference>
          <reference field="0" count="1" selected="0">
            <x v="40"/>
          </reference>
          <reference field="2" count="1">
            <x v="40"/>
          </reference>
        </references>
      </pivotArea>
    </format>
    <format dxfId="187">
      <pivotArea collapsedLevelsAreSubtotals="1" fieldPosition="0">
        <references count="2">
          <reference field="4294967294" count="1" selected="0">
            <x v="3"/>
          </reference>
          <reference field="0" count="1">
            <x v="41"/>
          </reference>
        </references>
      </pivotArea>
    </format>
    <format dxfId="186">
      <pivotArea collapsedLevelsAreSubtotals="1" fieldPosition="0">
        <references count="3">
          <reference field="4294967294" count="1" selected="0">
            <x v="3"/>
          </reference>
          <reference field="0" count="1" selected="0">
            <x v="41"/>
          </reference>
          <reference field="2" count="1">
            <x v="41"/>
          </reference>
        </references>
      </pivotArea>
    </format>
    <format dxfId="185">
      <pivotArea collapsedLevelsAreSubtotals="1" fieldPosition="0">
        <references count="2">
          <reference field="4294967294" count="1" selected="0">
            <x v="3"/>
          </reference>
          <reference field="0" count="1">
            <x v="42"/>
          </reference>
        </references>
      </pivotArea>
    </format>
    <format dxfId="184">
      <pivotArea collapsedLevelsAreSubtotals="1" fieldPosition="0">
        <references count="3">
          <reference field="4294967294" count="1" selected="0">
            <x v="3"/>
          </reference>
          <reference field="0" count="1" selected="0">
            <x v="42"/>
          </reference>
          <reference field="2" count="1">
            <x v="42"/>
          </reference>
        </references>
      </pivotArea>
    </format>
    <format dxfId="183">
      <pivotArea collapsedLevelsAreSubtotals="1" fieldPosition="0">
        <references count="2">
          <reference field="4294967294" count="1" selected="0">
            <x v="3"/>
          </reference>
          <reference field="0" count="1">
            <x v="43"/>
          </reference>
        </references>
      </pivotArea>
    </format>
    <format dxfId="182">
      <pivotArea collapsedLevelsAreSubtotals="1" fieldPosition="0">
        <references count="3">
          <reference field="4294967294" count="1" selected="0">
            <x v="3"/>
          </reference>
          <reference field="0" count="1" selected="0">
            <x v="43"/>
          </reference>
          <reference field="2" count="1">
            <x v="43"/>
          </reference>
        </references>
      </pivotArea>
    </format>
    <format dxfId="181">
      <pivotArea collapsedLevelsAreSubtotals="1" fieldPosition="0">
        <references count="2">
          <reference field="4294967294" count="1" selected="0">
            <x v="3"/>
          </reference>
          <reference field="0" count="1">
            <x v="44"/>
          </reference>
        </references>
      </pivotArea>
    </format>
    <format dxfId="180">
      <pivotArea collapsedLevelsAreSubtotals="1" fieldPosition="0">
        <references count="3">
          <reference field="4294967294" count="1" selected="0">
            <x v="3"/>
          </reference>
          <reference field="0" count="1" selected="0">
            <x v="44"/>
          </reference>
          <reference field="2" count="1">
            <x v="44"/>
          </reference>
        </references>
      </pivotArea>
    </format>
    <format dxfId="179">
      <pivotArea collapsedLevelsAreSubtotals="1" fieldPosition="0">
        <references count="2">
          <reference field="4294967294" count="1" selected="0">
            <x v="3"/>
          </reference>
          <reference field="0" count="1">
            <x v="45"/>
          </reference>
        </references>
      </pivotArea>
    </format>
    <format dxfId="178">
      <pivotArea collapsedLevelsAreSubtotals="1" fieldPosition="0">
        <references count="3">
          <reference field="4294967294" count="1" selected="0">
            <x v="3"/>
          </reference>
          <reference field="0" count="1" selected="0">
            <x v="45"/>
          </reference>
          <reference field="2" count="1">
            <x v="45"/>
          </reference>
        </references>
      </pivotArea>
    </format>
    <format dxfId="177">
      <pivotArea collapsedLevelsAreSubtotals="1" fieldPosition="0">
        <references count="2">
          <reference field="4294967294" count="1" selected="0">
            <x v="3"/>
          </reference>
          <reference field="0" count="1">
            <x v="46"/>
          </reference>
        </references>
      </pivotArea>
    </format>
    <format dxfId="176">
      <pivotArea collapsedLevelsAreSubtotals="1" fieldPosition="0">
        <references count="3">
          <reference field="4294967294" count="1" selected="0">
            <x v="3"/>
          </reference>
          <reference field="0" count="1" selected="0">
            <x v="46"/>
          </reference>
          <reference field="2" count="1">
            <x v="46"/>
          </reference>
        </references>
      </pivotArea>
    </format>
    <format dxfId="175">
      <pivotArea field="0" grandRow="1" outline="0" collapsedLevelsAreSubtotals="1" axis="axisRow" fieldPosition="0">
        <references count="1">
          <reference field="4294967294" count="1" selected="0">
            <x v="3"/>
          </reference>
        </references>
      </pivotArea>
    </format>
    <format dxfId="174">
      <pivotArea collapsedLevelsAreSubtotals="1" fieldPosition="0">
        <references count="2">
          <reference field="0" count="1" selected="0">
            <x v="0"/>
          </reference>
          <reference field="2" count="1">
            <x v="0"/>
          </reference>
        </references>
      </pivotArea>
    </format>
    <format dxfId="173">
      <pivotArea collapsedLevelsAreSubtotals="1" fieldPosition="0">
        <references count="1">
          <reference field="0" count="1">
            <x v="1"/>
          </reference>
        </references>
      </pivotArea>
    </format>
    <format dxfId="172">
      <pivotArea collapsedLevelsAreSubtotals="1" fieldPosition="0">
        <references count="2">
          <reference field="0" count="1" selected="0">
            <x v="1"/>
          </reference>
          <reference field="2" count="1">
            <x v="1"/>
          </reference>
        </references>
      </pivotArea>
    </format>
    <format dxfId="171">
      <pivotArea collapsedLevelsAreSubtotals="1" fieldPosition="0">
        <references count="1">
          <reference field="0" count="1">
            <x v="2"/>
          </reference>
        </references>
      </pivotArea>
    </format>
    <format dxfId="170">
      <pivotArea collapsedLevelsAreSubtotals="1" fieldPosition="0">
        <references count="2">
          <reference field="0" count="1" selected="0">
            <x v="2"/>
          </reference>
          <reference field="2" count="1">
            <x v="2"/>
          </reference>
        </references>
      </pivotArea>
    </format>
    <format dxfId="169">
      <pivotArea collapsedLevelsAreSubtotals="1" fieldPosition="0">
        <references count="1">
          <reference field="0" count="1">
            <x v="3"/>
          </reference>
        </references>
      </pivotArea>
    </format>
    <format dxfId="168">
      <pivotArea collapsedLevelsAreSubtotals="1" fieldPosition="0">
        <references count="2">
          <reference field="0" count="1" selected="0">
            <x v="3"/>
          </reference>
          <reference field="2" count="1">
            <x v="3"/>
          </reference>
        </references>
      </pivotArea>
    </format>
    <format dxfId="167">
      <pivotArea collapsedLevelsAreSubtotals="1" fieldPosition="0">
        <references count="1">
          <reference field="0" count="1">
            <x v="4"/>
          </reference>
        </references>
      </pivotArea>
    </format>
    <format dxfId="166">
      <pivotArea collapsedLevelsAreSubtotals="1" fieldPosition="0">
        <references count="2">
          <reference field="0" count="1" selected="0">
            <x v="4"/>
          </reference>
          <reference field="2" count="1">
            <x v="4"/>
          </reference>
        </references>
      </pivotArea>
    </format>
    <format dxfId="165">
      <pivotArea collapsedLevelsAreSubtotals="1" fieldPosition="0">
        <references count="1">
          <reference field="0" count="1">
            <x v="5"/>
          </reference>
        </references>
      </pivotArea>
    </format>
    <format dxfId="164">
      <pivotArea collapsedLevelsAreSubtotals="1" fieldPosition="0">
        <references count="2">
          <reference field="0" count="1" selected="0">
            <x v="5"/>
          </reference>
          <reference field="2" count="1">
            <x v="5"/>
          </reference>
        </references>
      </pivotArea>
    </format>
    <format dxfId="163">
      <pivotArea collapsedLevelsAreSubtotals="1" fieldPosition="0">
        <references count="1">
          <reference field="0" count="1">
            <x v="6"/>
          </reference>
        </references>
      </pivotArea>
    </format>
    <format dxfId="162">
      <pivotArea collapsedLevelsAreSubtotals="1" fieldPosition="0">
        <references count="2">
          <reference field="0" count="1" selected="0">
            <x v="6"/>
          </reference>
          <reference field="2" count="1">
            <x v="6"/>
          </reference>
        </references>
      </pivotArea>
    </format>
    <format dxfId="161">
      <pivotArea collapsedLevelsAreSubtotals="1" fieldPosition="0">
        <references count="1">
          <reference field="0" count="1">
            <x v="7"/>
          </reference>
        </references>
      </pivotArea>
    </format>
    <format dxfId="160">
      <pivotArea collapsedLevelsAreSubtotals="1" fieldPosition="0">
        <references count="2">
          <reference field="0" count="1" selected="0">
            <x v="7"/>
          </reference>
          <reference field="2" count="1">
            <x v="7"/>
          </reference>
        </references>
      </pivotArea>
    </format>
    <format dxfId="159">
      <pivotArea collapsedLevelsAreSubtotals="1" fieldPosition="0">
        <references count="1">
          <reference field="0" count="1">
            <x v="8"/>
          </reference>
        </references>
      </pivotArea>
    </format>
    <format dxfId="158">
      <pivotArea collapsedLevelsAreSubtotals="1" fieldPosition="0">
        <references count="2">
          <reference field="0" count="1" selected="0">
            <x v="8"/>
          </reference>
          <reference field="2" count="1">
            <x v="8"/>
          </reference>
        </references>
      </pivotArea>
    </format>
    <format dxfId="157">
      <pivotArea collapsedLevelsAreSubtotals="1" fieldPosition="0">
        <references count="1">
          <reference field="0" count="1">
            <x v="9"/>
          </reference>
        </references>
      </pivotArea>
    </format>
    <format dxfId="156">
      <pivotArea collapsedLevelsAreSubtotals="1" fieldPosition="0">
        <references count="2">
          <reference field="0" count="1" selected="0">
            <x v="9"/>
          </reference>
          <reference field="2" count="1">
            <x v="9"/>
          </reference>
        </references>
      </pivotArea>
    </format>
    <format dxfId="155">
      <pivotArea collapsedLevelsAreSubtotals="1" fieldPosition="0">
        <references count="1">
          <reference field="0" count="1">
            <x v="10"/>
          </reference>
        </references>
      </pivotArea>
    </format>
    <format dxfId="154">
      <pivotArea collapsedLevelsAreSubtotals="1" fieldPosition="0">
        <references count="2">
          <reference field="0" count="1" selected="0">
            <x v="10"/>
          </reference>
          <reference field="2" count="1">
            <x v="10"/>
          </reference>
        </references>
      </pivotArea>
    </format>
    <format dxfId="153">
      <pivotArea collapsedLevelsAreSubtotals="1" fieldPosition="0">
        <references count="1">
          <reference field="0" count="1">
            <x v="11"/>
          </reference>
        </references>
      </pivotArea>
    </format>
    <format dxfId="152">
      <pivotArea collapsedLevelsAreSubtotals="1" fieldPosition="0">
        <references count="2">
          <reference field="0" count="1" selected="0">
            <x v="11"/>
          </reference>
          <reference field="2" count="1">
            <x v="11"/>
          </reference>
        </references>
      </pivotArea>
    </format>
    <format dxfId="151">
      <pivotArea collapsedLevelsAreSubtotals="1" fieldPosition="0">
        <references count="1">
          <reference field="0" count="1">
            <x v="12"/>
          </reference>
        </references>
      </pivotArea>
    </format>
    <format dxfId="150">
      <pivotArea collapsedLevelsAreSubtotals="1" fieldPosition="0">
        <references count="2">
          <reference field="0" count="1" selected="0">
            <x v="12"/>
          </reference>
          <reference field="2" count="1">
            <x v="12"/>
          </reference>
        </references>
      </pivotArea>
    </format>
    <format dxfId="149">
      <pivotArea collapsedLevelsAreSubtotals="1" fieldPosition="0">
        <references count="1">
          <reference field="0" count="1">
            <x v="13"/>
          </reference>
        </references>
      </pivotArea>
    </format>
    <format dxfId="148">
      <pivotArea collapsedLevelsAreSubtotals="1" fieldPosition="0">
        <references count="2">
          <reference field="0" count="1" selected="0">
            <x v="13"/>
          </reference>
          <reference field="2" count="1">
            <x v="13"/>
          </reference>
        </references>
      </pivotArea>
    </format>
    <format dxfId="147">
      <pivotArea collapsedLevelsAreSubtotals="1" fieldPosition="0">
        <references count="1">
          <reference field="0" count="1">
            <x v="14"/>
          </reference>
        </references>
      </pivotArea>
    </format>
    <format dxfId="146">
      <pivotArea collapsedLevelsAreSubtotals="1" fieldPosition="0">
        <references count="2">
          <reference field="0" count="1" selected="0">
            <x v="14"/>
          </reference>
          <reference field="2" count="1">
            <x v="14"/>
          </reference>
        </references>
      </pivotArea>
    </format>
    <format dxfId="145">
      <pivotArea collapsedLevelsAreSubtotals="1" fieldPosition="0">
        <references count="1">
          <reference field="0" count="1">
            <x v="15"/>
          </reference>
        </references>
      </pivotArea>
    </format>
    <format dxfId="144">
      <pivotArea collapsedLevelsAreSubtotals="1" fieldPosition="0">
        <references count="2">
          <reference field="0" count="1" selected="0">
            <x v="15"/>
          </reference>
          <reference field="2" count="1">
            <x v="15"/>
          </reference>
        </references>
      </pivotArea>
    </format>
    <format dxfId="143">
      <pivotArea collapsedLevelsAreSubtotals="1" fieldPosition="0">
        <references count="1">
          <reference field="0" count="1">
            <x v="16"/>
          </reference>
        </references>
      </pivotArea>
    </format>
    <format dxfId="142">
      <pivotArea collapsedLevelsAreSubtotals="1" fieldPosition="0">
        <references count="2">
          <reference field="0" count="1" selected="0">
            <x v="16"/>
          </reference>
          <reference field="2" count="1">
            <x v="16"/>
          </reference>
        </references>
      </pivotArea>
    </format>
    <format dxfId="141">
      <pivotArea collapsedLevelsAreSubtotals="1" fieldPosition="0">
        <references count="1">
          <reference field="0" count="1">
            <x v="17"/>
          </reference>
        </references>
      </pivotArea>
    </format>
    <format dxfId="140">
      <pivotArea collapsedLevelsAreSubtotals="1" fieldPosition="0">
        <references count="2">
          <reference field="0" count="1" selected="0">
            <x v="17"/>
          </reference>
          <reference field="2" count="1">
            <x v="17"/>
          </reference>
        </references>
      </pivotArea>
    </format>
    <format dxfId="139">
      <pivotArea collapsedLevelsAreSubtotals="1" fieldPosition="0">
        <references count="1">
          <reference field="0" count="1">
            <x v="18"/>
          </reference>
        </references>
      </pivotArea>
    </format>
    <format dxfId="138">
      <pivotArea collapsedLevelsAreSubtotals="1" fieldPosition="0">
        <references count="2">
          <reference field="0" count="1" selected="0">
            <x v="18"/>
          </reference>
          <reference field="2" count="1">
            <x v="18"/>
          </reference>
        </references>
      </pivotArea>
    </format>
    <format dxfId="137">
      <pivotArea collapsedLevelsAreSubtotals="1" fieldPosition="0">
        <references count="1">
          <reference field="0" count="1">
            <x v="19"/>
          </reference>
        </references>
      </pivotArea>
    </format>
    <format dxfId="136">
      <pivotArea collapsedLevelsAreSubtotals="1" fieldPosition="0">
        <references count="2">
          <reference field="0" count="1" selected="0">
            <x v="19"/>
          </reference>
          <reference field="2" count="1">
            <x v="19"/>
          </reference>
        </references>
      </pivotArea>
    </format>
    <format dxfId="135">
      <pivotArea collapsedLevelsAreSubtotals="1" fieldPosition="0">
        <references count="1">
          <reference field="0" count="1">
            <x v="20"/>
          </reference>
        </references>
      </pivotArea>
    </format>
    <format dxfId="134">
      <pivotArea collapsedLevelsAreSubtotals="1" fieldPosition="0">
        <references count="2">
          <reference field="0" count="1" selected="0">
            <x v="20"/>
          </reference>
          <reference field="2" count="1">
            <x v="20"/>
          </reference>
        </references>
      </pivotArea>
    </format>
    <format dxfId="133">
      <pivotArea collapsedLevelsAreSubtotals="1" fieldPosition="0">
        <references count="1">
          <reference field="0" count="1">
            <x v="21"/>
          </reference>
        </references>
      </pivotArea>
    </format>
    <format dxfId="132">
      <pivotArea collapsedLevelsAreSubtotals="1" fieldPosition="0">
        <references count="2">
          <reference field="0" count="1" selected="0">
            <x v="21"/>
          </reference>
          <reference field="2" count="1">
            <x v="21"/>
          </reference>
        </references>
      </pivotArea>
    </format>
    <format dxfId="131">
      <pivotArea collapsedLevelsAreSubtotals="1" fieldPosition="0">
        <references count="1">
          <reference field="0" count="1">
            <x v="22"/>
          </reference>
        </references>
      </pivotArea>
    </format>
    <format dxfId="130">
      <pivotArea collapsedLevelsAreSubtotals="1" fieldPosition="0">
        <references count="2">
          <reference field="0" count="1" selected="0">
            <x v="22"/>
          </reference>
          <reference field="2" count="1">
            <x v="22"/>
          </reference>
        </references>
      </pivotArea>
    </format>
    <format dxfId="129">
      <pivotArea collapsedLevelsAreSubtotals="1" fieldPosition="0">
        <references count="1">
          <reference field="0" count="1">
            <x v="23"/>
          </reference>
        </references>
      </pivotArea>
    </format>
    <format dxfId="128">
      <pivotArea collapsedLevelsAreSubtotals="1" fieldPosition="0">
        <references count="2">
          <reference field="0" count="1" selected="0">
            <x v="23"/>
          </reference>
          <reference field="2" count="1">
            <x v="23"/>
          </reference>
        </references>
      </pivotArea>
    </format>
    <format dxfId="127">
      <pivotArea collapsedLevelsAreSubtotals="1" fieldPosition="0">
        <references count="1">
          <reference field="0" count="1">
            <x v="24"/>
          </reference>
        </references>
      </pivotArea>
    </format>
    <format dxfId="126">
      <pivotArea collapsedLevelsAreSubtotals="1" fieldPosition="0">
        <references count="2">
          <reference field="0" count="1" selected="0">
            <x v="24"/>
          </reference>
          <reference field="2" count="1">
            <x v="24"/>
          </reference>
        </references>
      </pivotArea>
    </format>
    <format dxfId="125">
      <pivotArea collapsedLevelsAreSubtotals="1" fieldPosition="0">
        <references count="1">
          <reference field="0" count="1">
            <x v="25"/>
          </reference>
        </references>
      </pivotArea>
    </format>
    <format dxfId="124">
      <pivotArea collapsedLevelsAreSubtotals="1" fieldPosition="0">
        <references count="2">
          <reference field="0" count="1" selected="0">
            <x v="25"/>
          </reference>
          <reference field="2" count="1">
            <x v="25"/>
          </reference>
        </references>
      </pivotArea>
    </format>
    <format dxfId="123">
      <pivotArea collapsedLevelsAreSubtotals="1" fieldPosition="0">
        <references count="1">
          <reference field="0" count="1">
            <x v="26"/>
          </reference>
        </references>
      </pivotArea>
    </format>
    <format dxfId="122">
      <pivotArea collapsedLevelsAreSubtotals="1" fieldPosition="0">
        <references count="2">
          <reference field="0" count="1" selected="0">
            <x v="26"/>
          </reference>
          <reference field="2" count="1">
            <x v="26"/>
          </reference>
        </references>
      </pivotArea>
    </format>
    <format dxfId="121">
      <pivotArea collapsedLevelsAreSubtotals="1" fieldPosition="0">
        <references count="1">
          <reference field="0" count="1">
            <x v="27"/>
          </reference>
        </references>
      </pivotArea>
    </format>
    <format dxfId="120">
      <pivotArea collapsedLevelsAreSubtotals="1" fieldPosition="0">
        <references count="2">
          <reference field="0" count="1" selected="0">
            <x v="27"/>
          </reference>
          <reference field="2" count="1">
            <x v="27"/>
          </reference>
        </references>
      </pivotArea>
    </format>
    <format dxfId="119">
      <pivotArea collapsedLevelsAreSubtotals="1" fieldPosition="0">
        <references count="1">
          <reference field="0" count="1">
            <x v="28"/>
          </reference>
        </references>
      </pivotArea>
    </format>
    <format dxfId="118">
      <pivotArea collapsedLevelsAreSubtotals="1" fieldPosition="0">
        <references count="2">
          <reference field="0" count="1" selected="0">
            <x v="28"/>
          </reference>
          <reference field="2" count="1">
            <x v="28"/>
          </reference>
        </references>
      </pivotArea>
    </format>
    <format dxfId="117">
      <pivotArea collapsedLevelsAreSubtotals="1" fieldPosition="0">
        <references count="1">
          <reference field="0" count="1">
            <x v="29"/>
          </reference>
        </references>
      </pivotArea>
    </format>
    <format dxfId="116">
      <pivotArea collapsedLevelsAreSubtotals="1" fieldPosition="0">
        <references count="2">
          <reference field="0" count="1" selected="0">
            <x v="29"/>
          </reference>
          <reference field="2" count="1">
            <x v="29"/>
          </reference>
        </references>
      </pivotArea>
    </format>
    <format dxfId="115">
      <pivotArea collapsedLevelsAreSubtotals="1" fieldPosition="0">
        <references count="1">
          <reference field="0" count="1">
            <x v="30"/>
          </reference>
        </references>
      </pivotArea>
    </format>
    <format dxfId="114">
      <pivotArea collapsedLevelsAreSubtotals="1" fieldPosition="0">
        <references count="2">
          <reference field="0" count="1" selected="0">
            <x v="30"/>
          </reference>
          <reference field="2" count="1">
            <x v="30"/>
          </reference>
        </references>
      </pivotArea>
    </format>
    <format dxfId="113">
      <pivotArea collapsedLevelsAreSubtotals="1" fieldPosition="0">
        <references count="1">
          <reference field="0" count="1">
            <x v="31"/>
          </reference>
        </references>
      </pivotArea>
    </format>
    <format dxfId="112">
      <pivotArea collapsedLevelsAreSubtotals="1" fieldPosition="0">
        <references count="2">
          <reference field="0" count="1" selected="0">
            <x v="31"/>
          </reference>
          <reference field="2" count="1">
            <x v="31"/>
          </reference>
        </references>
      </pivotArea>
    </format>
    <format dxfId="111">
      <pivotArea collapsedLevelsAreSubtotals="1" fieldPosition="0">
        <references count="1">
          <reference field="0" count="1">
            <x v="32"/>
          </reference>
        </references>
      </pivotArea>
    </format>
    <format dxfId="110">
      <pivotArea collapsedLevelsAreSubtotals="1" fieldPosition="0">
        <references count="2">
          <reference field="0" count="1" selected="0">
            <x v="32"/>
          </reference>
          <reference field="2" count="1">
            <x v="32"/>
          </reference>
        </references>
      </pivotArea>
    </format>
    <format dxfId="109">
      <pivotArea collapsedLevelsAreSubtotals="1" fieldPosition="0">
        <references count="1">
          <reference field="0" count="1">
            <x v="33"/>
          </reference>
        </references>
      </pivotArea>
    </format>
    <format dxfId="108">
      <pivotArea collapsedLevelsAreSubtotals="1" fieldPosition="0">
        <references count="2">
          <reference field="0" count="1" selected="0">
            <x v="33"/>
          </reference>
          <reference field="2" count="1">
            <x v="33"/>
          </reference>
        </references>
      </pivotArea>
    </format>
    <format dxfId="107">
      <pivotArea collapsedLevelsAreSubtotals="1" fieldPosition="0">
        <references count="1">
          <reference field="0" count="1">
            <x v="34"/>
          </reference>
        </references>
      </pivotArea>
    </format>
    <format dxfId="106">
      <pivotArea collapsedLevelsAreSubtotals="1" fieldPosition="0">
        <references count="2">
          <reference field="0" count="1" selected="0">
            <x v="34"/>
          </reference>
          <reference field="2" count="1">
            <x v="34"/>
          </reference>
        </references>
      </pivotArea>
    </format>
    <format dxfId="105">
      <pivotArea collapsedLevelsAreSubtotals="1" fieldPosition="0">
        <references count="1">
          <reference field="0" count="1">
            <x v="35"/>
          </reference>
        </references>
      </pivotArea>
    </format>
    <format dxfId="104">
      <pivotArea collapsedLevelsAreSubtotals="1" fieldPosition="0">
        <references count="2">
          <reference field="0" count="1" selected="0">
            <x v="35"/>
          </reference>
          <reference field="2" count="1">
            <x v="35"/>
          </reference>
        </references>
      </pivotArea>
    </format>
    <format dxfId="103">
      <pivotArea collapsedLevelsAreSubtotals="1" fieldPosition="0">
        <references count="1">
          <reference field="0" count="1">
            <x v="36"/>
          </reference>
        </references>
      </pivotArea>
    </format>
    <format dxfId="102">
      <pivotArea collapsedLevelsAreSubtotals="1" fieldPosition="0">
        <references count="2">
          <reference field="0" count="1" selected="0">
            <x v="36"/>
          </reference>
          <reference field="2" count="1">
            <x v="36"/>
          </reference>
        </references>
      </pivotArea>
    </format>
    <format dxfId="101">
      <pivotArea collapsedLevelsAreSubtotals="1" fieldPosition="0">
        <references count="1">
          <reference field="0" count="1">
            <x v="37"/>
          </reference>
        </references>
      </pivotArea>
    </format>
    <format dxfId="100">
      <pivotArea collapsedLevelsAreSubtotals="1" fieldPosition="0">
        <references count="2">
          <reference field="0" count="1" selected="0">
            <x v="37"/>
          </reference>
          <reference field="2" count="1">
            <x v="37"/>
          </reference>
        </references>
      </pivotArea>
    </format>
    <format dxfId="99">
      <pivotArea collapsedLevelsAreSubtotals="1" fieldPosition="0">
        <references count="1">
          <reference field="0" count="1">
            <x v="38"/>
          </reference>
        </references>
      </pivotArea>
    </format>
    <format dxfId="98">
      <pivotArea collapsedLevelsAreSubtotals="1" fieldPosition="0">
        <references count="2">
          <reference field="0" count="1" selected="0">
            <x v="38"/>
          </reference>
          <reference field="2" count="1">
            <x v="38"/>
          </reference>
        </references>
      </pivotArea>
    </format>
    <format dxfId="97">
      <pivotArea collapsedLevelsAreSubtotals="1" fieldPosition="0">
        <references count="1">
          <reference field="0" count="1">
            <x v="39"/>
          </reference>
        </references>
      </pivotArea>
    </format>
    <format dxfId="96">
      <pivotArea collapsedLevelsAreSubtotals="1" fieldPosition="0">
        <references count="2">
          <reference field="0" count="1" selected="0">
            <x v="39"/>
          </reference>
          <reference field="2" count="1">
            <x v="39"/>
          </reference>
        </references>
      </pivotArea>
    </format>
    <format dxfId="95">
      <pivotArea collapsedLevelsAreSubtotals="1" fieldPosition="0">
        <references count="1">
          <reference field="0" count="1">
            <x v="40"/>
          </reference>
        </references>
      </pivotArea>
    </format>
    <format dxfId="94">
      <pivotArea collapsedLevelsAreSubtotals="1" fieldPosition="0">
        <references count="2">
          <reference field="0" count="1" selected="0">
            <x v="40"/>
          </reference>
          <reference field="2" count="1">
            <x v="40"/>
          </reference>
        </references>
      </pivotArea>
    </format>
    <format dxfId="93">
      <pivotArea collapsedLevelsAreSubtotals="1" fieldPosition="0">
        <references count="1">
          <reference field="0" count="1">
            <x v="41"/>
          </reference>
        </references>
      </pivotArea>
    </format>
    <format dxfId="92">
      <pivotArea collapsedLevelsAreSubtotals="1" fieldPosition="0">
        <references count="2">
          <reference field="0" count="1" selected="0">
            <x v="41"/>
          </reference>
          <reference field="2" count="1">
            <x v="41"/>
          </reference>
        </references>
      </pivotArea>
    </format>
    <format dxfId="91">
      <pivotArea collapsedLevelsAreSubtotals="1" fieldPosition="0">
        <references count="1">
          <reference field="0" count="1">
            <x v="42"/>
          </reference>
        </references>
      </pivotArea>
    </format>
    <format dxfId="90">
      <pivotArea collapsedLevelsAreSubtotals="1" fieldPosition="0">
        <references count="2">
          <reference field="0" count="1" selected="0">
            <x v="42"/>
          </reference>
          <reference field="2" count="1">
            <x v="42"/>
          </reference>
        </references>
      </pivotArea>
    </format>
    <format dxfId="89">
      <pivotArea collapsedLevelsAreSubtotals="1" fieldPosition="0">
        <references count="1">
          <reference field="0" count="1">
            <x v="43"/>
          </reference>
        </references>
      </pivotArea>
    </format>
    <format dxfId="88">
      <pivotArea collapsedLevelsAreSubtotals="1" fieldPosition="0">
        <references count="2">
          <reference field="0" count="1" selected="0">
            <x v="43"/>
          </reference>
          <reference field="2" count="1">
            <x v="43"/>
          </reference>
        </references>
      </pivotArea>
    </format>
    <format dxfId="87">
      <pivotArea collapsedLevelsAreSubtotals="1" fieldPosition="0">
        <references count="1">
          <reference field="0" count="1">
            <x v="44"/>
          </reference>
        </references>
      </pivotArea>
    </format>
    <format dxfId="86">
      <pivotArea collapsedLevelsAreSubtotals="1" fieldPosition="0">
        <references count="2">
          <reference field="0" count="1" selected="0">
            <x v="44"/>
          </reference>
          <reference field="2" count="1">
            <x v="44"/>
          </reference>
        </references>
      </pivotArea>
    </format>
    <format dxfId="85">
      <pivotArea collapsedLevelsAreSubtotals="1" fieldPosition="0">
        <references count="1">
          <reference field="0" count="1">
            <x v="45"/>
          </reference>
        </references>
      </pivotArea>
    </format>
    <format dxfId="84">
      <pivotArea collapsedLevelsAreSubtotals="1" fieldPosition="0">
        <references count="2">
          <reference field="0" count="1" selected="0">
            <x v="45"/>
          </reference>
          <reference field="2" count="1">
            <x v="45"/>
          </reference>
        </references>
      </pivotArea>
    </format>
    <format dxfId="83">
      <pivotArea collapsedLevelsAreSubtotals="1" fieldPosition="0">
        <references count="1">
          <reference field="0" count="1">
            <x v="46"/>
          </reference>
        </references>
      </pivotArea>
    </format>
    <format dxfId="82">
      <pivotArea collapsedLevelsAreSubtotals="1" fieldPosition="0">
        <references count="2">
          <reference field="0" count="1" selected="0">
            <x v="46"/>
          </reference>
          <reference field="2" count="1">
            <x v="46"/>
          </reference>
        </references>
      </pivotArea>
    </format>
    <format dxfId="81">
      <pivotArea grandRow="1" outline="0" collapsedLevelsAreSubtotals="1" fieldPosition="0"/>
    </format>
    <format dxfId="80">
      <pivotArea outline="0" collapsedLevelsAreSubtotals="1" fieldPosition="0">
        <references count="1">
          <reference field="4294967294" count="1" selected="0">
            <x v="4"/>
          </reference>
        </references>
      </pivotArea>
    </format>
    <format dxfId="79">
      <pivotArea dataOnly="0" labelOnly="1" outline="0" fieldPosition="0">
        <references count="1">
          <reference field="4294967294" count="1">
            <x v="4"/>
          </reference>
        </references>
      </pivotArea>
    </format>
    <format dxfId="78">
      <pivotArea field="0" grandRow="1" outline="0" collapsedLevelsAreSubtotals="1" axis="axisRow" fieldPosition="0">
        <references count="1">
          <reference field="4294967294" count="4" selected="0">
            <x v="0"/>
            <x v="1"/>
            <x v="2"/>
            <x v="3"/>
          </reference>
        </references>
      </pivotArea>
    </format>
    <format dxfId="77">
      <pivotArea field="0" grandRow="1" outline="0" collapsedLevelsAreSubtotals="1" axis="axisRow" fieldPosition="0">
        <references count="1">
          <reference field="4294967294" count="4" selected="0">
            <x v="0"/>
            <x v="1"/>
            <x v="2"/>
            <x v="3"/>
          </reference>
        </references>
      </pivotArea>
    </format>
  </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Beg Bal"/>
    <pivotHierarchy dragToData="1" caption="Invoiced"/>
    <pivotHierarchy dragToData="1" caption=" Amount Approved"/>
    <pivotHierarchy dragToData="1"/>
    <pivotHierarchy dragToRow="0" dragToCol="0" dragToPage="0" dragToData="1" caption="EB"/>
    <pivotHierarchy dragToRow="0" dragToCol="0" dragToPage="0" dragToData="1" caption="End Bal"/>
    <pivotHierarchy dragToRow="0" dragToCol="0" dragToPage="0" dragToData="1" caption="%Complete"/>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5"/>
    <rowHierarchyUsage hierarchyUsage="1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OLineTable]"/>
        <x15:activeTabTopLevelEntity name="[EZ_Invoice_Details]"/>
      </x15:pivotTableUISettings>
    </ext>
  </extLst>
</pivotTableDefinition>
</file>

<file path=xl/tables/table1.xml><?xml version="1.0" encoding="utf-8"?>
<table xmlns="http://schemas.openxmlformats.org/spreadsheetml/2006/main" id="2" name="Table2" displayName="Table2" ref="A11:AA62" totalsRowCount="1" headerRowDxfId="490" dataDxfId="489">
  <autoFilter ref="A11:AA61"/>
  <tableColumns count="27">
    <tableColumn id="1" name="PO Line #" dataDxfId="488" totalsRowDxfId="26"/>
    <tableColumn id="2" name="Description" dataDxfId="487" totalsRowDxfId="25"/>
    <tableColumn id="3" name="Line" dataDxfId="486" totalsRowDxfId="24"/>
    <tableColumn id="4" name="Est Date" dataDxfId="485" totalsRowDxfId="23"/>
    <tableColumn id="5" name="Act Complete Date" dataDxfId="484" totalsRowDxfId="22"/>
    <tableColumn id="6" name="Invoice Approval Date" dataDxfId="483" totalsRowDxfId="21"/>
    <tableColumn id="7" name="Percent Complete" dataDxfId="482" totalsRowDxfId="20" dataCellStyle="Percent"/>
    <tableColumn id="8" name="Column1" dataDxfId="481" totalsRowDxfId="19" dataCellStyle="Percent"/>
    <tableColumn id="9" name="May-17" dataDxfId="480" totalsRowDxfId="18" dataCellStyle="Currency"/>
    <tableColumn id="10" name="Apr-17" dataDxfId="479" totalsRowDxfId="17" dataCellStyle="Currency"/>
    <tableColumn id="11" name="May-172" dataDxfId="478" totalsRowDxfId="16" dataCellStyle="Currency"/>
    <tableColumn id="12" name="Jun-17" dataDxfId="477" totalsRowDxfId="15" dataCellStyle="Currency"/>
    <tableColumn id="13" name="Jul-17" dataDxfId="476" totalsRowDxfId="14" dataCellStyle="Currency"/>
    <tableColumn id="14" name="Aug-17" dataDxfId="475" totalsRowDxfId="13" dataCellStyle="Currency"/>
    <tableColumn id="15" name="Sep-17" dataDxfId="474" totalsRowDxfId="12" dataCellStyle="Currency"/>
    <tableColumn id="16" name="October-17" dataDxfId="473" totalsRowDxfId="11" dataCellStyle="Currency"/>
    <tableColumn id="17" name="TOTAL" totalsRowFunction="custom" dataDxfId="472" totalsRowDxfId="10" dataCellStyle="Currency">
      <totalsRowFormula>8959494.51</totalsRowFormula>
    </tableColumn>
    <tableColumn id="18" name="Percent Complete3" dataDxfId="471" totalsRowDxfId="9" dataCellStyle="Percent"/>
    <tableColumn id="19" name="PO Line Total" dataDxfId="470" totalsRowDxfId="8"/>
    <tableColumn id="20" name="Completed Work Amt" dataDxfId="469" totalsRowDxfId="7"/>
    <tableColumn id="22" name="Eligible for Voucher Amt" dataDxfId="468" totalsRowDxfId="6"/>
    <tableColumn id="24" name="Prev Vouchered" dataDxfId="467" totalsRowDxfId="5">
      <calculatedColumnFormula>SUMIF([2]InvDetail!$L$2:$L$125,'[2] Accting USE Data Entry Form'!$A12,[2]InvDetail!$E$2:$E$125)</calculatedColumnFormula>
    </tableColumn>
    <tableColumn id="23" name="Prev Voucher Approved" dataDxfId="466" totalsRowDxfId="4"/>
    <tableColumn id="25" name="Completed  Work Retention Amt" dataDxfId="465" totalsRowDxfId="3"/>
    <tableColumn id="21" name="% Approved" dataDxfId="464" totalsRowDxfId="2" dataCellStyle="Percent">
      <calculatedColumnFormula>IFERROR($W12/$S12,0%)</calculatedColumnFormula>
    </tableColumn>
    <tableColumn id="26" name="NOTES" dataDxfId="463" totalsRowDxfId="1"/>
    <tableColumn id="27" name="Column3" dataDxfId="462" totalsRowDxfId="0">
      <calculatedColumnFormula>Z12/S12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5" name="POLineTable" displayName="POLineTable" ref="A1:I47" totalsRowShown="0" headerRowDxfId="73" tableBorderDxfId="72">
  <autoFilter ref="A1:I47"/>
  <tableColumns count="9">
    <tableColumn id="1" name="PO Line #" dataDxfId="71"/>
    <tableColumn id="2" name="Description" dataDxfId="70" dataCellStyle="Normal 4"/>
    <tableColumn id="9" name="Phase" dataDxfId="69" dataCellStyle="Normal 4"/>
    <tableColumn id="10" name="Category" dataDxfId="68" dataCellStyle="Normal 4"/>
    <tableColumn id="3" name="Est Date" dataDxfId="67" dataCellStyle="Normal 4"/>
    <tableColumn id="4" name="Beg Bal" dataDxfId="66" dataCellStyle="Currency 6"/>
    <tableColumn id="8" name="Funding Action" dataDxfId="65" dataCellStyle="Currency 6"/>
    <tableColumn id="5" name="Funding Date" dataDxfId="64" dataCellStyle="Currency 6"/>
    <tableColumn id="7" name="NOTES" dataDxfId="63"/>
  </tableColumns>
  <tableStyleInfo name="TableStyleLight9" showFirstColumn="0" showLastColumn="0" showRowStripes="1" showColumnStripes="0"/>
</table>
</file>

<file path=xl/tables/table3.xml><?xml version="1.0" encoding="utf-8"?>
<table xmlns="http://schemas.openxmlformats.org/spreadsheetml/2006/main" id="4" name="InvoiceHeader" displayName="InvoiceHeader" ref="A1:E39" totalsRowShown="0">
  <autoFilter ref="A1:E39"/>
  <sortState ref="A2:E39">
    <sortCondition ref="A1:A39"/>
  </sortState>
  <tableColumns count="5">
    <tableColumn id="1" name="InvoiceID"/>
    <tableColumn id="2" name="InvoiceDate" dataDxfId="62"/>
    <tableColumn id="3" name="Vendor"/>
    <tableColumn id="6" name="Description"/>
    <tableColumn id="4" name="Tot Amount"/>
  </tableColumns>
  <tableStyleInfo name="TableStyleLight1" showFirstColumn="0" showLastColumn="0" showRowStripes="1" showColumnStripes="0"/>
</table>
</file>

<file path=xl/tables/table4.xml><?xml version="1.0" encoding="utf-8"?>
<table xmlns="http://schemas.openxmlformats.org/spreadsheetml/2006/main" id="3" name="Table3" displayName="Table3" ref="A1:M126" totalsRowCount="1" headerRowDxfId="56" tableBorderDxfId="55">
  <autoFilter ref="A1:M125"/>
  <sortState ref="A2:M125">
    <sortCondition ref="A1:A125"/>
  </sortState>
  <tableColumns count="13">
    <tableColumn id="1" name="Invoice#" totalsRowLabel="Total" dataDxfId="54" totalsRowDxfId="53"/>
    <tableColumn id="2" name="Description"/>
    <tableColumn id="3" name="Cavity" dataDxfId="52" totalsRowDxfId="51" dataCellStyle="Currency"/>
    <tableColumn id="4" name="Receipt" dataDxfId="50" totalsRowDxfId="49" dataCellStyle="Currency">
      <calculatedColumnFormula>IF(InvDetail!$C2="N/A","N/A",(VLOOKUP(InvDetail!$C2,SN_SHIPNum[],3)))</calculatedColumnFormula>
    </tableColumn>
    <tableColumn id="5" name="Invoice Amount" totalsRowFunction="sum" dataDxfId="48" totalsRowDxfId="47" dataCellStyle="Currency"/>
    <tableColumn id="6" name="Approved " dataDxfId="46" totalsRowDxfId="45"/>
    <tableColumn id="7" name="Approval Date" dataDxfId="44" totalsRowDxfId="43"/>
    <tableColumn id="8" name="Amount Approved" totalsRowFunction="sum" dataDxfId="42" totalsRowDxfId="41" dataCellStyle="Currency"/>
    <tableColumn id="9" name="Retained" totalsRowFunction="sum" dataDxfId="40" totalsRowDxfId="39" dataCellStyle="Currency">
      <calculatedColumnFormula>E2-H2</calculatedColumnFormula>
    </tableColumn>
    <tableColumn id="10" name="% Approved" dataDxfId="38" totalsRowDxfId="37" dataCellStyle="Percent">
      <calculatedColumnFormula>H2/E2</calculatedColumnFormula>
    </tableColumn>
    <tableColumn id="11" name="Remaing" dataDxfId="36" totalsRowDxfId="35">
      <calculatedColumnFormula>$E2-$H2</calculatedColumnFormula>
    </tableColumn>
    <tableColumn id="12" name="PO Line" dataDxfId="34" totalsRowDxfId="33">
      <calculatedColumnFormula>IFERROR(MATCH(InvDetail!$B2,' Accting USE Data Entry Form'!$B$12:$B$60,0),0)</calculatedColumnFormula>
    </tableColumn>
    <tableColumn id="13" name="Column3" totalsRowFunction="count" dataDxfId="32" totalsRowDxfId="31"/>
  </tableColumns>
  <tableStyleInfo name="TableStyleMedium9" showFirstColumn="0" showLastColumn="0" showRowStripes="1" showColumnStripes="0"/>
</table>
</file>

<file path=xl/tables/table5.xml><?xml version="1.0" encoding="utf-8"?>
<table xmlns="http://schemas.openxmlformats.org/spreadsheetml/2006/main" id="7" name="Table7" displayName="Table7" ref="G10:J18" totalsRowShown="0">
  <autoFilter ref="G10:J18"/>
  <tableColumns count="4">
    <tableColumn id="1" name="456"/>
    <tableColumn id="2" name="4562"/>
    <tableColumn id="3" name="4563"/>
    <tableColumn id="4" name="4564"/>
  </tableColumns>
  <tableStyleInfo name="TableStyleMedium9" showFirstColumn="0" showLastColumn="0" showRowStripes="1" showColumnStripes="0"/>
</table>
</file>

<file path=xl/tables/table6.xml><?xml version="1.0" encoding="utf-8"?>
<table xmlns="http://schemas.openxmlformats.org/spreadsheetml/2006/main" id="1" name="Table1" displayName="Table1" ref="D3:D63" totalsRowShown="0">
  <autoFilter ref="D3:D63"/>
  <tableColumns count="1">
    <tableColumn id="1" name="Date" dataDxfId="30"/>
  </tableColumns>
  <tableStyleInfo name="TableStyleLight8" showFirstColumn="0" showLastColumn="0" showRowStripes="1" showColumnStripes="0"/>
</table>
</file>

<file path=xl/tables/table7.xml><?xml version="1.0" encoding="utf-8"?>
<table xmlns="http://schemas.openxmlformats.org/spreadsheetml/2006/main" id="6" name="SN_SHIPNum" displayName="SN_SHIPNum" ref="I2:K136" totalsRowShown="0" headerRowDxfId="29">
  <autoFilter ref="I2:K136"/>
  <tableColumns count="3">
    <tableColumn id="1" name="CAV s/n" dataDxfId="28"/>
    <tableColumn id="2" name="Ship#"/>
    <tableColumn id="3" name="Receipt Date" dataDxfId="2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customProperty" Target="../customProperty2.bin"/><Relationship Id="rId7"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 Id="rId6" Type="http://schemas.openxmlformats.org/officeDocument/2006/relationships/customProperty" Target="../customProperty5.bin"/><Relationship Id="rId5" Type="http://schemas.openxmlformats.org/officeDocument/2006/relationships/customProperty" Target="../customProperty4.bin"/><Relationship Id="rId10" Type="http://schemas.openxmlformats.org/officeDocument/2006/relationships/image" Target="../media/image1.emf"/><Relationship Id="rId4" Type="http://schemas.openxmlformats.org/officeDocument/2006/relationships/customProperty" Target="../customProperty3.bin"/><Relationship Id="rId9"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showGridLines="0" tabSelected="1" zoomScaleNormal="100" workbookViewId="0">
      <selection sqref="A1:L1"/>
    </sheetView>
  </sheetViews>
  <sheetFormatPr defaultColWidth="9.140625" defaultRowHeight="12.75" x14ac:dyDescent="0.2"/>
  <cols>
    <col min="1" max="1" width="8.7109375" style="8" customWidth="1"/>
    <col min="2" max="2" width="3.7109375" style="8" customWidth="1"/>
    <col min="3" max="3" width="9.85546875" style="8" customWidth="1"/>
    <col min="4" max="4" width="3.28515625" style="8" customWidth="1"/>
    <col min="5" max="5" width="7.85546875" style="13" customWidth="1"/>
    <col min="6" max="6" width="3.7109375" style="8" customWidth="1"/>
    <col min="7" max="7" width="9.140625" style="8" customWidth="1"/>
    <col min="8" max="8" width="10.42578125" style="8" customWidth="1"/>
    <col min="9" max="9" width="3.7109375" style="8" customWidth="1"/>
    <col min="10" max="10" width="14.5703125" style="8" customWidth="1"/>
    <col min="11" max="11" width="10.140625" style="8" bestFit="1" customWidth="1"/>
    <col min="12" max="12" width="13.42578125" style="8" customWidth="1"/>
    <col min="13" max="16384" width="9.140625" style="8"/>
  </cols>
  <sheetData>
    <row r="1" spans="1:12" ht="15.75" x14ac:dyDescent="0.25">
      <c r="A1" s="304" t="s">
        <v>4</v>
      </c>
      <c r="B1" s="304"/>
      <c r="C1" s="304"/>
      <c r="D1" s="304"/>
      <c r="E1" s="304"/>
      <c r="F1" s="304"/>
      <c r="G1" s="304"/>
      <c r="H1" s="304"/>
      <c r="I1" s="304"/>
      <c r="J1" s="304"/>
      <c r="K1" s="304"/>
      <c r="L1" s="304"/>
    </row>
    <row r="2" spans="1:12" ht="15.75" x14ac:dyDescent="0.25">
      <c r="A2" s="304" t="s">
        <v>28</v>
      </c>
      <c r="B2" s="304"/>
      <c r="C2" s="304"/>
      <c r="D2" s="304"/>
      <c r="E2" s="304"/>
      <c r="F2" s="304"/>
      <c r="G2" s="304"/>
      <c r="H2" s="304"/>
      <c r="I2" s="304"/>
      <c r="J2" s="304"/>
      <c r="K2" s="304"/>
      <c r="L2" s="304"/>
    </row>
    <row r="3" spans="1:12" ht="15.75" x14ac:dyDescent="0.25">
      <c r="A3" s="304" t="s">
        <v>14</v>
      </c>
      <c r="B3" s="304"/>
      <c r="C3" s="304"/>
      <c r="D3" s="304"/>
      <c r="E3" s="304"/>
      <c r="F3" s="304"/>
      <c r="G3" s="304"/>
      <c r="H3" s="304"/>
      <c r="I3" s="304"/>
      <c r="J3" s="304"/>
      <c r="K3" s="304"/>
      <c r="L3" s="304"/>
    </row>
    <row r="4" spans="1:12" ht="27.75" customHeight="1" x14ac:dyDescent="0.25">
      <c r="A4" s="304"/>
      <c r="B4" s="304"/>
      <c r="C4" s="304"/>
      <c r="D4" s="304"/>
      <c r="E4" s="304"/>
      <c r="F4" s="304"/>
      <c r="G4" s="304"/>
      <c r="H4" s="304"/>
      <c r="I4" s="304"/>
      <c r="J4" s="304"/>
    </row>
    <row r="5" spans="1:12" ht="23.25" customHeight="1" x14ac:dyDescent="0.2">
      <c r="A5" s="7" t="s">
        <v>0</v>
      </c>
      <c r="B5" s="9"/>
      <c r="C5" s="21" t="str">
        <f>' Accting USE Data Entry Form'!$R$5</f>
        <v>Etorre Zanon</v>
      </c>
      <c r="D5" s="21"/>
      <c r="E5" s="44"/>
      <c r="F5" s="21"/>
      <c r="G5" s="21"/>
      <c r="H5" s="3"/>
      <c r="I5" s="9"/>
      <c r="J5" s="10"/>
      <c r="K5" s="11" t="s">
        <v>22</v>
      </c>
      <c r="L5" s="48" t="s">
        <v>41</v>
      </c>
    </row>
    <row r="6" spans="1:12" ht="24.75" customHeight="1" x14ac:dyDescent="0.2">
      <c r="G6" s="9"/>
      <c r="H6" s="9"/>
    </row>
    <row r="7" spans="1:12" x14ac:dyDescent="0.2">
      <c r="A7" s="8" t="s">
        <v>2</v>
      </c>
      <c r="B7" s="9"/>
      <c r="C7" s="21" t="str">
        <f>' Accting USE Data Entry Form'!$R$7</f>
        <v>15-C0753</v>
      </c>
      <c r="D7" s="21"/>
      <c r="E7" s="44"/>
      <c r="F7" s="21"/>
      <c r="G7" s="40" t="s">
        <v>35</v>
      </c>
      <c r="H7" s="3" t="str">
        <f>' Accting USE Data Entry Form'!$R$9</f>
        <v>Fitzpatrick</v>
      </c>
      <c r="I7" s="41"/>
      <c r="J7" s="12" t="s">
        <v>39</v>
      </c>
      <c r="K7" s="75">
        <f>' Accting USE Data Entry Form'!W5</f>
        <v>43039</v>
      </c>
      <c r="L7" s="22"/>
    </row>
    <row r="8" spans="1:12" x14ac:dyDescent="0.2">
      <c r="K8" s="13" t="s">
        <v>17</v>
      </c>
    </row>
    <row r="9" spans="1:12" s="15" customFormat="1" ht="34.5" customHeight="1" x14ac:dyDescent="0.2">
      <c r="A9" s="14" t="s">
        <v>1</v>
      </c>
      <c r="C9" s="38" t="s">
        <v>5</v>
      </c>
      <c r="D9" s="42"/>
      <c r="E9" s="43" t="s">
        <v>36</v>
      </c>
      <c r="G9" s="35" t="s">
        <v>27</v>
      </c>
      <c r="H9" s="16"/>
      <c r="I9" s="17"/>
      <c r="J9" s="17"/>
      <c r="K9" s="17"/>
      <c r="L9" s="17"/>
    </row>
    <row r="10" spans="1:12" x14ac:dyDescent="0.2">
      <c r="A10" s="107">
        <f>' Accting USE Data Entry Form'!A12</f>
        <v>1</v>
      </c>
      <c r="C10" s="73">
        <f>IF(' Accting USE Data Entry Form'!R12&gt;0,' Accting USE Data Entry Form'!R12,0)</f>
        <v>1</v>
      </c>
      <c r="D10" s="50"/>
      <c r="E10" s="49" t="str">
        <f>IF($L$5="yes","X"," ")</f>
        <v xml:space="preserve"> </v>
      </c>
      <c r="G10" s="302" t="str">
        <f>IF(' Accting USE Data Entry Form'!B12&gt;0,' Accting USE Data Entry Form'!B12,"")</f>
        <v xml:space="preserve">Proof of Complete Furnace Upgrade </v>
      </c>
      <c r="H10" s="303"/>
      <c r="I10" s="303"/>
      <c r="J10" s="303"/>
      <c r="K10" s="303"/>
      <c r="L10" s="303"/>
    </row>
    <row r="11" spans="1:12" ht="13.15" customHeight="1" x14ac:dyDescent="0.2">
      <c r="A11" s="107">
        <f>' Accting USE Data Entry Form'!A13</f>
        <v>2</v>
      </c>
      <c r="C11" s="73">
        <f>IF(' Accting USE Data Entry Form'!R13&gt;0,' Accting USE Data Entry Form'!R13,0)</f>
        <v>1</v>
      </c>
      <c r="D11" s="50"/>
      <c r="E11" s="49" t="str">
        <f>IF($L$5="yes","X"," ")</f>
        <v xml:space="preserve"> </v>
      </c>
      <c r="G11" s="302" t="str">
        <f>IF(' Accting USE Data Entry Form'!B13&gt;0,' Accting USE Data Entry Form'!B13,"")</f>
        <v>JLab Acceptance of nitrogen doping process - Cavity 1 (of 2)</v>
      </c>
      <c r="H11" s="303"/>
      <c r="I11" s="303"/>
      <c r="J11" s="303"/>
      <c r="K11" s="303"/>
      <c r="L11" s="303"/>
    </row>
    <row r="12" spans="1:12" ht="13.15" customHeight="1" x14ac:dyDescent="0.2">
      <c r="A12" s="107">
        <f>' Accting USE Data Entry Form'!A14</f>
        <v>3</v>
      </c>
      <c r="C12" s="73">
        <f>IF(' Accting USE Data Entry Form'!R14&gt;0,' Accting USE Data Entry Form'!R14,0)</f>
        <v>1</v>
      </c>
      <c r="D12" s="50"/>
      <c r="E12" s="49" t="str">
        <f>IF($L$5="yes","X"," ")</f>
        <v xml:space="preserve"> </v>
      </c>
      <c r="G12" s="302" t="str">
        <f>IF(' Accting USE Data Entry Form'!B14&gt;0,' Accting USE Data Entry Form'!B14,"")</f>
        <v>JLab Acceptance of nitrogen doping process - Cavity 2 (of 2)</v>
      </c>
      <c r="H12" s="303"/>
      <c r="I12" s="303"/>
      <c r="J12" s="303"/>
      <c r="K12" s="303"/>
      <c r="L12" s="303"/>
    </row>
    <row r="13" spans="1:12" ht="13.15" customHeight="1" x14ac:dyDescent="0.2">
      <c r="A13" s="107">
        <f>' Accting USE Data Entry Form'!A15</f>
        <v>4</v>
      </c>
      <c r="C13" s="73">
        <f>IF(' Accting USE Data Entry Form'!R15&gt;0,' Accting USE Data Entry Form'!R15,0)</f>
        <v>1</v>
      </c>
      <c r="D13" s="50"/>
      <c r="E13" s="49"/>
      <c r="G13" s="302" t="str">
        <f>IF(' Accting USE Data Entry Form'!B15&gt;0,' Accting USE Data Entry Form'!B15,"")</f>
        <v>Manufacturing Drawings released and accepted by JLab</v>
      </c>
      <c r="H13" s="303"/>
      <c r="I13" s="303"/>
      <c r="J13" s="303"/>
      <c r="K13" s="303"/>
      <c r="L13" s="303"/>
    </row>
    <row r="14" spans="1:12" ht="13.15" customHeight="1" x14ac:dyDescent="0.2">
      <c r="A14" s="107">
        <f>' Accting USE Data Entry Form'!A16</f>
        <v>5</v>
      </c>
      <c r="C14" s="73">
        <f>IF(' Accting USE Data Entry Form'!R16&gt;0,' Accting USE Data Entry Form'!R16,0)</f>
        <v>1</v>
      </c>
      <c r="D14" s="50"/>
      <c r="E14" s="49"/>
      <c r="G14" s="302" t="str">
        <f>IF(' Accting USE Data Entry Form'!B16&gt;0,' Accting USE Data Entry Form'!B16,"")</f>
        <v>First Article Cavities Mechanical Pre-fab</v>
      </c>
      <c r="H14" s="303"/>
      <c r="I14" s="303"/>
      <c r="J14" s="303"/>
      <c r="K14" s="303"/>
      <c r="L14" s="303"/>
    </row>
    <row r="15" spans="1:12" ht="13.15" customHeight="1" x14ac:dyDescent="0.2">
      <c r="A15" s="107">
        <f>' Accting USE Data Entry Form'!A17</f>
        <v>6</v>
      </c>
      <c r="C15" s="73">
        <f>IF(' Accting USE Data Entry Form'!R17&gt;0,' Accting USE Data Entry Form'!R17,0)</f>
        <v>1</v>
      </c>
      <c r="D15" s="50"/>
      <c r="E15" s="49"/>
      <c r="G15" s="302" t="str">
        <f>IF(' Accting USE Data Entry Form'!B17&gt;0,' Accting USE Data Entry Form'!B17,"")</f>
        <v>First Articles (1-8) Delivered and Accepted by JLab</v>
      </c>
      <c r="H15" s="303"/>
      <c r="I15" s="303"/>
      <c r="J15" s="303"/>
      <c r="K15" s="303"/>
      <c r="L15" s="303"/>
    </row>
    <row r="16" spans="1:12" ht="13.15" customHeight="1" x14ac:dyDescent="0.2">
      <c r="A16" s="107">
        <f>' Accting USE Data Entry Form'!A18</f>
        <v>7</v>
      </c>
      <c r="C16" s="73">
        <f>IF(' Accting USE Data Entry Form'!R18&gt;0,' Accting USE Data Entry Form'!R18,0)</f>
        <v>1</v>
      </c>
      <c r="D16" s="50"/>
      <c r="E16" s="49"/>
      <c r="G16" s="302" t="str">
        <f>IF(' Accting USE Data Entry Form'!B18&gt;0,' Accting USE Data Entry Form'!B18,"")</f>
        <v>Production Cavities (9-72) Mechanical Pre-Fabrication</v>
      </c>
      <c r="H16" s="303"/>
      <c r="I16" s="303"/>
      <c r="J16" s="303"/>
      <c r="K16" s="303"/>
      <c r="L16" s="303"/>
    </row>
    <row r="17" spans="1:12" ht="13.15" customHeight="1" x14ac:dyDescent="0.2">
      <c r="A17" s="107">
        <f>' Accting USE Data Entry Form'!A19</f>
        <v>8</v>
      </c>
      <c r="C17" s="73">
        <f>IF(' Accting USE Data Entry Form'!R19&gt;0,' Accting USE Data Entry Form'!R19,0)</f>
        <v>1</v>
      </c>
      <c r="D17" s="50"/>
      <c r="E17" s="49"/>
      <c r="G17" s="302" t="str">
        <f>IF(' Accting USE Data Entry Form'!B19&gt;0,' Accting USE Data Entry Form'!B19,"")</f>
        <v>Production Cavities (73-133) Mechanical Pre-Fabrication</v>
      </c>
      <c r="H17" s="303"/>
      <c r="I17" s="303"/>
      <c r="J17" s="303"/>
      <c r="K17" s="303"/>
      <c r="L17" s="303"/>
    </row>
    <row r="18" spans="1:12" ht="13.15" customHeight="1" x14ac:dyDescent="0.2">
      <c r="A18" s="107">
        <f>' Accting USE Data Entry Form'!A20</f>
        <v>9</v>
      </c>
      <c r="C18" s="73">
        <f>IF(' Accting USE Data Entry Form'!R20&gt;0,' Accting USE Data Entry Form'!R20,0)</f>
        <v>1</v>
      </c>
      <c r="D18" s="50"/>
      <c r="E18" s="49"/>
      <c r="G18" s="302" t="str">
        <f>IF(' Accting USE Data Entry Form'!B20&gt;0,' Accting USE Data Entry Form'!B20,"")</f>
        <v>Delivery &amp; Acceptance of Cavities (9-12)</v>
      </c>
      <c r="H18" s="303"/>
      <c r="I18" s="303"/>
      <c r="J18" s="303"/>
      <c r="K18" s="303"/>
      <c r="L18" s="303"/>
    </row>
    <row r="19" spans="1:12" ht="13.15" customHeight="1" x14ac:dyDescent="0.2">
      <c r="A19" s="107">
        <f>' Accting USE Data Entry Form'!A21</f>
        <v>10</v>
      </c>
      <c r="C19" s="73">
        <f>IF(' Accting USE Data Entry Form'!R21&gt;0,' Accting USE Data Entry Form'!R21,0)</f>
        <v>1</v>
      </c>
      <c r="D19" s="50"/>
      <c r="E19" s="49"/>
      <c r="G19" s="302" t="str">
        <f>IF(' Accting USE Data Entry Form'!B21&gt;0,' Accting USE Data Entry Form'!B21,"")</f>
        <v>Delivery &amp; Acceptance of Cavities (13-16)</v>
      </c>
      <c r="H19" s="303"/>
      <c r="I19" s="303"/>
      <c r="J19" s="303"/>
      <c r="K19" s="303"/>
      <c r="L19" s="303"/>
    </row>
    <row r="20" spans="1:12" ht="13.15" customHeight="1" x14ac:dyDescent="0.2">
      <c r="A20" s="107">
        <f>' Accting USE Data Entry Form'!A22</f>
        <v>11</v>
      </c>
      <c r="C20" s="73">
        <f>IF(' Accting USE Data Entry Form'!R22&gt;0,' Accting USE Data Entry Form'!R22,0)</f>
        <v>1</v>
      </c>
      <c r="D20" s="50"/>
      <c r="E20" s="49"/>
      <c r="G20" s="302" t="str">
        <f>IF(' Accting USE Data Entry Form'!B22&gt;0,' Accting USE Data Entry Form'!B22,"")</f>
        <v>Delivery &amp; Acceptance of Cavities (17-20)</v>
      </c>
      <c r="H20" s="303"/>
      <c r="I20" s="303"/>
      <c r="J20" s="303"/>
      <c r="K20" s="303"/>
      <c r="L20" s="303"/>
    </row>
    <row r="21" spans="1:12" ht="13.15" customHeight="1" x14ac:dyDescent="0.2">
      <c r="A21" s="107">
        <f>' Accting USE Data Entry Form'!A23</f>
        <v>12</v>
      </c>
      <c r="C21" s="73">
        <f>IF(' Accting USE Data Entry Form'!R23&gt;0,' Accting USE Data Entry Form'!R23,0)</f>
        <v>1</v>
      </c>
      <c r="D21" s="50"/>
      <c r="E21" s="49"/>
      <c r="G21" s="302" t="str">
        <f>IF(' Accting USE Data Entry Form'!B23&gt;0,' Accting USE Data Entry Form'!B23,"")</f>
        <v>Delivery &amp; Acceptance of Cavities (21-24)</v>
      </c>
      <c r="H21" s="303"/>
      <c r="I21" s="303"/>
      <c r="J21" s="303"/>
      <c r="K21" s="303"/>
      <c r="L21" s="303"/>
    </row>
    <row r="22" spans="1:12" ht="13.15" customHeight="1" x14ac:dyDescent="0.2">
      <c r="A22" s="107">
        <f>' Accting USE Data Entry Form'!A24</f>
        <v>13</v>
      </c>
      <c r="C22" s="73">
        <f>IF(' Accting USE Data Entry Form'!R24&gt;0,' Accting USE Data Entry Form'!R24,0)</f>
        <v>1</v>
      </c>
      <c r="D22" s="50"/>
      <c r="E22" s="49"/>
      <c r="G22" s="302" t="str">
        <f>IF(' Accting USE Data Entry Form'!B24&gt;0,' Accting USE Data Entry Form'!B24,"")</f>
        <v>Delivery &amp; Acceptance of Cavities (25-28)</v>
      </c>
      <c r="H22" s="303"/>
      <c r="I22" s="303"/>
      <c r="J22" s="303"/>
      <c r="K22" s="303"/>
      <c r="L22" s="303"/>
    </row>
    <row r="23" spans="1:12" ht="13.15" customHeight="1" x14ac:dyDescent="0.2">
      <c r="A23" s="107">
        <f>' Accting USE Data Entry Form'!A25</f>
        <v>14</v>
      </c>
      <c r="C23" s="73">
        <f>IF(' Accting USE Data Entry Form'!R25&gt;0,' Accting USE Data Entry Form'!R25,0)</f>
        <v>1</v>
      </c>
      <c r="D23" s="50"/>
      <c r="E23" s="49"/>
      <c r="G23" s="302" t="str">
        <f>IF(' Accting USE Data Entry Form'!B25&gt;0,' Accting USE Data Entry Form'!B25,"")</f>
        <v>Delivery &amp; Acceptance of Cavities (29-32)</v>
      </c>
      <c r="H23" s="303"/>
      <c r="I23" s="303"/>
      <c r="J23" s="303"/>
      <c r="K23" s="303"/>
      <c r="L23" s="303"/>
    </row>
    <row r="24" spans="1:12" ht="13.15" customHeight="1" x14ac:dyDescent="0.2">
      <c r="A24" s="107">
        <f>' Accting USE Data Entry Form'!A26</f>
        <v>15</v>
      </c>
      <c r="C24" s="73">
        <f>IF(' Accting USE Data Entry Form'!R26&gt;0,' Accting USE Data Entry Form'!R26,0)</f>
        <v>1</v>
      </c>
      <c r="D24" s="50"/>
      <c r="E24" s="49"/>
      <c r="G24" s="302" t="str">
        <f>IF(' Accting USE Data Entry Form'!B26&gt;0,' Accting USE Data Entry Form'!B26,"")</f>
        <v>Delivery &amp; Acceptance of Cavities (33-36)</v>
      </c>
      <c r="H24" s="303"/>
      <c r="I24" s="303"/>
      <c r="J24" s="303"/>
      <c r="K24" s="303"/>
      <c r="L24" s="303"/>
    </row>
    <row r="25" spans="1:12" ht="13.15" customHeight="1" x14ac:dyDescent="0.2">
      <c r="A25" s="107">
        <f>' Accting USE Data Entry Form'!A27</f>
        <v>16</v>
      </c>
      <c r="C25" s="73">
        <f>IF(' Accting USE Data Entry Form'!R27&gt;0,' Accting USE Data Entry Form'!R27,0)</f>
        <v>0.94489998969096312</v>
      </c>
      <c r="D25" s="50"/>
      <c r="E25" s="49"/>
      <c r="G25" s="302" t="str">
        <f>IF(' Accting USE Data Entry Form'!B27&gt;0,' Accting USE Data Entry Form'!B27,"")</f>
        <v>Delivery &amp; Acceptance of Cavities (37-40)</v>
      </c>
      <c r="H25" s="303"/>
      <c r="I25" s="303"/>
      <c r="J25" s="303"/>
      <c r="K25" s="303"/>
      <c r="L25" s="303"/>
    </row>
    <row r="26" spans="1:12" ht="13.15" customHeight="1" x14ac:dyDescent="0.2">
      <c r="A26" s="107">
        <f>' Accting USE Data Entry Form'!A28</f>
        <v>17</v>
      </c>
      <c r="C26" s="73">
        <f>IF(' Accting USE Data Entry Form'!R28&gt;0,' Accting USE Data Entry Form'!R28,0)</f>
        <v>0.90000001286663855</v>
      </c>
      <c r="D26" s="50"/>
      <c r="E26" s="49"/>
      <c r="G26" s="302" t="str">
        <f>IF(' Accting USE Data Entry Form'!B28&gt;0,' Accting USE Data Entry Form'!B28,"")</f>
        <v>Delivery &amp; Acceptance of Cavities (41-44)</v>
      </c>
      <c r="H26" s="303"/>
      <c r="I26" s="303"/>
      <c r="J26" s="303"/>
      <c r="K26" s="303"/>
      <c r="L26" s="303"/>
    </row>
    <row r="27" spans="1:12" ht="13.15" customHeight="1" x14ac:dyDescent="0.2">
      <c r="A27" s="107">
        <f>' Accting USE Data Entry Form'!A29</f>
        <v>18</v>
      </c>
      <c r="C27" s="73">
        <f>IF(' Accting USE Data Entry Form'!R29&gt;0,' Accting USE Data Entry Form'!R29,0)</f>
        <v>0.90000001286663855</v>
      </c>
      <c r="D27" s="50"/>
      <c r="E27" s="49"/>
      <c r="G27" s="302" t="str">
        <f>IF(' Accting USE Data Entry Form'!B29&gt;0,' Accting USE Data Entry Form'!B29,"")</f>
        <v>Delivery &amp; Acceptance of Cavities (45-48)</v>
      </c>
      <c r="H27" s="303"/>
      <c r="I27" s="303"/>
      <c r="J27" s="303"/>
      <c r="K27" s="303"/>
      <c r="L27" s="303"/>
    </row>
    <row r="28" spans="1:12" ht="13.15" customHeight="1" x14ac:dyDescent="0.2">
      <c r="A28" s="107">
        <f>' Accting USE Data Entry Form'!A30</f>
        <v>19</v>
      </c>
      <c r="C28" s="73">
        <f>IF(' Accting USE Data Entry Form'!R30&gt;0,' Accting USE Data Entry Form'!R30,0)</f>
        <v>1</v>
      </c>
      <c r="D28" s="50"/>
      <c r="E28" s="49"/>
      <c r="G28" s="302" t="str">
        <f>IF(' Accting USE Data Entry Form'!B30&gt;0,' Accting USE Data Entry Form'!B30,"")</f>
        <v>Delivery &amp; Acceptance of Cavities (49-52)</v>
      </c>
      <c r="H28" s="303"/>
      <c r="I28" s="303"/>
      <c r="J28" s="303"/>
      <c r="K28" s="303"/>
      <c r="L28" s="303"/>
    </row>
    <row r="29" spans="1:12" ht="13.15" customHeight="1" x14ac:dyDescent="0.2">
      <c r="A29" s="107">
        <f>' Accting USE Data Entry Form'!A31</f>
        <v>20</v>
      </c>
      <c r="C29" s="73">
        <f>IF(' Accting USE Data Entry Form'!R31&gt;0,' Accting USE Data Entry Form'!R31,0)</f>
        <v>1</v>
      </c>
      <c r="D29" s="50"/>
      <c r="E29" s="49"/>
      <c r="G29" s="302" t="str">
        <f>IF(' Accting USE Data Entry Form'!B31&gt;0,' Accting USE Data Entry Form'!B31,"")</f>
        <v>Delivery &amp; Acceptance of Cavities (53-56)</v>
      </c>
      <c r="H29" s="303"/>
      <c r="I29" s="303"/>
      <c r="J29" s="303"/>
      <c r="K29" s="303"/>
      <c r="L29" s="303"/>
    </row>
    <row r="30" spans="1:12" ht="13.15" customHeight="1" x14ac:dyDescent="0.2">
      <c r="A30" s="107">
        <f>' Accting USE Data Entry Form'!A32</f>
        <v>21</v>
      </c>
      <c r="C30" s="73">
        <f>IF(' Accting USE Data Entry Form'!R32&gt;0,' Accting USE Data Entry Form'!R32,0)</f>
        <v>1</v>
      </c>
      <c r="D30" s="50"/>
      <c r="E30" s="49"/>
      <c r="G30" s="302" t="str">
        <f>IF(' Accting USE Data Entry Form'!B32&gt;0,' Accting USE Data Entry Form'!B32,"")</f>
        <v>Delivery &amp; Acceptance of Cavities (57-60)</v>
      </c>
      <c r="H30" s="303"/>
      <c r="I30" s="303"/>
      <c r="J30" s="303"/>
      <c r="K30" s="303"/>
      <c r="L30" s="303"/>
    </row>
    <row r="31" spans="1:12" ht="13.15" customHeight="1" x14ac:dyDescent="0.2">
      <c r="A31" s="107">
        <f>' Accting USE Data Entry Form'!A33</f>
        <v>22</v>
      </c>
      <c r="C31" s="73">
        <f>IF(' Accting USE Data Entry Form'!R33&gt;0,' Accting USE Data Entry Form'!R33,0)</f>
        <v>1</v>
      </c>
      <c r="D31" s="50"/>
      <c r="E31" s="49"/>
      <c r="G31" s="302" t="str">
        <f>IF(' Accting USE Data Entry Form'!B33&gt;0,' Accting USE Data Entry Form'!B33,"")</f>
        <v>Delivery &amp; Acceptance of Cavities (61-64)</v>
      </c>
      <c r="H31" s="303"/>
      <c r="I31" s="303"/>
      <c r="J31" s="303"/>
      <c r="K31" s="303"/>
      <c r="L31" s="303"/>
    </row>
    <row r="32" spans="1:12" s="319" customFormat="1" ht="13.15" customHeight="1" x14ac:dyDescent="0.2">
      <c r="A32" s="318">
        <f>' Accting USE Data Entry Form'!A34</f>
        <v>23</v>
      </c>
      <c r="C32" s="320">
        <f>IF(' Accting USE Data Entry Form'!R34&gt;0,' Accting USE Data Entry Form'!R34,0)</f>
        <v>0.62044922988443896</v>
      </c>
      <c r="D32" s="321"/>
      <c r="E32" s="322"/>
      <c r="G32" s="323" t="str">
        <f>IF(' Accting USE Data Entry Form'!B34&gt;0,' Accting USE Data Entry Form'!B34,"")</f>
        <v>MOD 002: Support of DESY EQUIPMENT (7,621/mo)</v>
      </c>
      <c r="H32" s="323"/>
      <c r="I32" s="323"/>
      <c r="J32" s="323"/>
      <c r="K32" s="323"/>
      <c r="L32" s="323"/>
    </row>
    <row r="33" spans="1:12" ht="13.15" customHeight="1" x14ac:dyDescent="0.2">
      <c r="A33" s="107">
        <f>' Accting USE Data Entry Form'!A35</f>
        <v>24</v>
      </c>
      <c r="C33" s="73">
        <f>IF(' Accting USE Data Entry Form'!R35&gt;0,' Accting USE Data Entry Form'!R35,0)</f>
        <v>0.16669999999999999</v>
      </c>
      <c r="D33" s="50"/>
      <c r="E33" s="49"/>
      <c r="G33" s="302" t="str">
        <f>IF(' Accting USE Data Entry Form'!B35&gt;0,' Accting USE Data Entry Form'!B35,"")</f>
        <v>MOD 003: First Article Incentives</v>
      </c>
      <c r="H33" s="303"/>
      <c r="I33" s="303"/>
      <c r="J33" s="303"/>
      <c r="K33" s="303"/>
      <c r="L33" s="303"/>
    </row>
    <row r="34" spans="1:12" ht="13.15" customHeight="1" x14ac:dyDescent="0.2">
      <c r="A34" s="107">
        <f>' Accting USE Data Entry Form'!A36</f>
        <v>25</v>
      </c>
      <c r="C34" s="73">
        <f>IF(' Accting USE Data Entry Form'!R36&gt;0,' Accting USE Data Entry Form'!R36,0)</f>
        <v>1</v>
      </c>
      <c r="D34" s="50"/>
      <c r="E34" s="49"/>
      <c r="G34" s="302" t="str">
        <f>IF(' Accting USE Data Entry Form'!B36&gt;0,' Accting USE Data Entry Form'!B36,"")</f>
        <v>MOD 004: Right Angle Valves</v>
      </c>
      <c r="H34" s="303"/>
      <c r="I34" s="303"/>
      <c r="J34" s="303"/>
      <c r="K34" s="303"/>
      <c r="L34" s="303"/>
    </row>
    <row r="35" spans="1:12" ht="13.15" customHeight="1" x14ac:dyDescent="0.2">
      <c r="A35" s="107">
        <f>' Accting USE Data Entry Form'!A37</f>
        <v>26</v>
      </c>
      <c r="C35" s="73">
        <f>IF(' Accting USE Data Entry Form'!R37&gt;0,' Accting USE Data Entry Form'!R37,0)</f>
        <v>1</v>
      </c>
      <c r="D35" s="50"/>
      <c r="E35" s="49"/>
      <c r="G35" s="302" t="str">
        <f>IF(' Accting USE Data Entry Form'!B37&gt;0,' Accting USE Data Entry Form'!B37,"")</f>
        <v>MOD 005: CTM Spare Parts</v>
      </c>
      <c r="H35" s="303"/>
      <c r="I35" s="303"/>
      <c r="J35" s="303"/>
      <c r="K35" s="303"/>
      <c r="L35" s="303"/>
    </row>
    <row r="36" spans="1:12" ht="13.15" customHeight="1" x14ac:dyDescent="0.2">
      <c r="A36" s="107">
        <f>' Accting USE Data Entry Form'!A38</f>
        <v>27</v>
      </c>
      <c r="C36" s="73">
        <f>IF(' Accting USE Data Entry Form'!R38&gt;0,' Accting USE Data Entry Form'!R38,0)</f>
        <v>1</v>
      </c>
      <c r="D36" s="50"/>
      <c r="E36" s="49"/>
      <c r="G36" s="302" t="str">
        <f>IF(' Accting USE Data Entry Form'!B38&gt;0,' Accting USE Data Entry Form'!B38,"")</f>
        <v>Delivery &amp; Acceptance of Cavities (65-68)</v>
      </c>
      <c r="H36" s="303"/>
      <c r="I36" s="303"/>
      <c r="J36" s="303"/>
      <c r="K36" s="303"/>
      <c r="L36" s="303"/>
    </row>
    <row r="37" spans="1:12" ht="13.15" customHeight="1" x14ac:dyDescent="0.2">
      <c r="A37" s="107">
        <f>' Accting USE Data Entry Form'!A39</f>
        <v>28</v>
      </c>
      <c r="C37" s="73">
        <f>IF(' Accting USE Data Entry Form'!R39&gt;0,' Accting USE Data Entry Form'!R39,0)</f>
        <v>1</v>
      </c>
      <c r="D37" s="50"/>
      <c r="E37" s="49"/>
      <c r="G37" s="302" t="str">
        <f>IF(' Accting USE Data Entry Form'!B39&gt;0,' Accting USE Data Entry Form'!B39,"")</f>
        <v>Delivery &amp; Acceptance of Cavities (69-72)</v>
      </c>
      <c r="H37" s="303"/>
      <c r="I37" s="303"/>
      <c r="J37" s="303"/>
      <c r="K37" s="303"/>
      <c r="L37" s="303"/>
    </row>
    <row r="38" spans="1:12" ht="13.15" customHeight="1" x14ac:dyDescent="0.2">
      <c r="A38" s="107">
        <f>' Accting USE Data Entry Form'!A40</f>
        <v>29</v>
      </c>
      <c r="C38" s="73">
        <f>IF(' Accting USE Data Entry Form'!R40&gt;0,' Accting USE Data Entry Form'!R40,0)</f>
        <v>1</v>
      </c>
      <c r="D38" s="50"/>
      <c r="E38" s="49"/>
      <c r="G38" s="302" t="str">
        <f>IF(' Accting USE Data Entry Form'!B40&gt;0,' Accting USE Data Entry Form'!B40,"")</f>
        <v>MOD 006: Recipe Modification (Cavities 9-16)</v>
      </c>
      <c r="H38" s="303"/>
      <c r="I38" s="303"/>
      <c r="J38" s="303"/>
      <c r="K38" s="303"/>
      <c r="L38" s="303"/>
    </row>
    <row r="39" spans="1:12" ht="13.15" customHeight="1" x14ac:dyDescent="0.2">
      <c r="A39" s="107">
        <f>' Accting USE Data Entry Form'!A41</f>
        <v>30</v>
      </c>
      <c r="C39" s="73">
        <f>IF(' Accting USE Data Entry Form'!R41&gt;0,' Accting USE Data Entry Form'!R41,0)</f>
        <v>0.58979999999999988</v>
      </c>
      <c r="D39" s="50"/>
      <c r="E39" s="49"/>
      <c r="G39" s="302" t="str">
        <f>IF(' Accting USE Data Entry Form'!B41&gt;0,' Accting USE Data Entry Form'!B41,"")</f>
        <v>MOD 007: Recipe Mod (Cavs 17-133) $3547.1/ea</v>
      </c>
      <c r="H39" s="303"/>
      <c r="I39" s="303"/>
      <c r="J39" s="303"/>
      <c r="K39" s="303"/>
      <c r="L39" s="303"/>
    </row>
    <row r="40" spans="1:12" ht="13.15" customHeight="1" x14ac:dyDescent="0.2">
      <c r="A40" s="107">
        <f>' Accting USE Data Entry Form'!A42</f>
        <v>31</v>
      </c>
      <c r="C40" s="73">
        <f>IF(' Accting USE Data Entry Form'!R42&gt;0,' Accting USE Data Entry Form'!R42,0)</f>
        <v>1</v>
      </c>
      <c r="D40" s="50"/>
      <c r="E40" s="49" t="str">
        <f>IF($L$5="yes","X"," ")</f>
        <v xml:space="preserve"> </v>
      </c>
      <c r="G40" s="302" t="str">
        <f>IF(' Accting USE Data Entry Form'!B42&gt;0,' Accting USE Data Entry Form'!B42,"")</f>
        <v>MOD 008: Right Angle Valves</v>
      </c>
      <c r="H40" s="303"/>
      <c r="I40" s="303"/>
      <c r="J40" s="303"/>
      <c r="K40" s="303"/>
      <c r="L40" s="303"/>
    </row>
    <row r="41" spans="1:12" ht="13.15" customHeight="1" x14ac:dyDescent="0.2">
      <c r="A41" s="107">
        <f>' Accting USE Data Entry Form'!A43</f>
        <v>32</v>
      </c>
      <c r="C41" s="73">
        <f>IF(' Accting USE Data Entry Form'!R43&gt;0,' Accting USE Data Entry Form'!R43,0)</f>
        <v>1</v>
      </c>
      <c r="D41" s="50"/>
      <c r="E41" s="49"/>
      <c r="G41" s="302" t="str">
        <f>IF(' Accting USE Data Entry Form'!B43&gt;0,' Accting USE Data Entry Form'!B43,"")</f>
        <v>MOD 009 Shipping and Customs</v>
      </c>
      <c r="H41" s="303"/>
      <c r="I41" s="303"/>
      <c r="J41" s="303"/>
      <c r="K41" s="303"/>
      <c r="L41" s="303"/>
    </row>
    <row r="42" spans="1:12" ht="13.15" customHeight="1" x14ac:dyDescent="0.2">
      <c r="A42" s="107">
        <f>' Accting USE Data Entry Form'!A44</f>
        <v>33</v>
      </c>
      <c r="C42" s="73">
        <f>IF(' Accting USE Data Entry Form'!R44&gt;0,' Accting USE Data Entry Form'!R44,0)</f>
        <v>1</v>
      </c>
      <c r="D42" s="50"/>
      <c r="E42" s="49"/>
      <c r="G42" s="302" t="str">
        <f>IF(' Accting USE Data Entry Form'!B44&gt;0,' Accting USE Data Entry Form'!B44,"")</f>
        <v>MOD 009 Shipping and Customs</v>
      </c>
      <c r="H42" s="303"/>
      <c r="I42" s="303"/>
      <c r="J42" s="303"/>
      <c r="K42" s="303"/>
      <c r="L42" s="303"/>
    </row>
    <row r="43" spans="1:12" ht="13.15" customHeight="1" x14ac:dyDescent="0.2">
      <c r="A43" s="107">
        <f>' Accting USE Data Entry Form'!A45</f>
        <v>34</v>
      </c>
      <c r="C43" s="73">
        <f>IF(' Accting USE Data Entry Form'!R45&gt;0,' Accting USE Data Entry Form'!R45,0)</f>
        <v>1</v>
      </c>
      <c r="D43" s="50"/>
      <c r="E43" s="49"/>
      <c r="G43" s="302" t="str">
        <f>IF(' Accting USE Data Entry Form'!B45&gt;0,' Accting USE Data Entry Form'!B45,"")</f>
        <v>MOD 011 BCP Rework</v>
      </c>
      <c r="H43" s="303"/>
      <c r="I43" s="303"/>
      <c r="J43" s="303"/>
      <c r="K43" s="303"/>
      <c r="L43" s="303"/>
    </row>
    <row r="44" spans="1:12" ht="13.15" customHeight="1" x14ac:dyDescent="0.2">
      <c r="A44" s="107">
        <f>' Accting USE Data Entry Form'!A46</f>
        <v>35</v>
      </c>
      <c r="C44" s="73">
        <f>IF(' Accting USE Data Entry Form'!R46&gt;0,' Accting USE Data Entry Form'!R46,0)</f>
        <v>1</v>
      </c>
      <c r="D44" s="50"/>
      <c r="E44" s="49"/>
      <c r="G44" s="302" t="str">
        <f>IF(' Accting USE Data Entry Form'!B46&gt;0,' Accting USE Data Entry Form'!B46,"")</f>
        <v>Delivery &amp; Acceptance of Cavities (73-76)</v>
      </c>
      <c r="H44" s="303"/>
      <c r="I44" s="303"/>
      <c r="J44" s="303"/>
      <c r="K44" s="303"/>
      <c r="L44" s="303"/>
    </row>
    <row r="45" spans="1:12" ht="13.15" customHeight="1" x14ac:dyDescent="0.2">
      <c r="A45" s="107">
        <f>' Accting USE Data Entry Form'!A47</f>
        <v>36</v>
      </c>
      <c r="C45" s="73">
        <f>IF(' Accting USE Data Entry Form'!R47&gt;0,' Accting USE Data Entry Form'!R47,0)</f>
        <v>1</v>
      </c>
      <c r="D45" s="50"/>
      <c r="E45" s="49"/>
      <c r="G45" s="302" t="str">
        <f>IF(' Accting USE Data Entry Form'!B47&gt;0,' Accting USE Data Entry Form'!B47,"")</f>
        <v>Delivery &amp; Acceptance of Cavities (77-80)</v>
      </c>
      <c r="H45" s="303"/>
      <c r="I45" s="303"/>
      <c r="J45" s="303"/>
      <c r="K45" s="303"/>
      <c r="L45" s="303"/>
    </row>
    <row r="46" spans="1:12" s="319" customFormat="1" ht="13.15" customHeight="1" x14ac:dyDescent="0.2">
      <c r="A46" s="318">
        <f>' Accting USE Data Entry Form'!A48</f>
        <v>37</v>
      </c>
      <c r="C46" s="320">
        <f>IF(' Accting USE Data Entry Form'!R48&gt;0,' Accting USE Data Entry Form'!R48,0)</f>
        <v>0.90000003216659719</v>
      </c>
      <c r="D46" s="321"/>
      <c r="E46" s="322"/>
      <c r="G46" s="323" t="str">
        <f>IF(' Accting USE Data Entry Form'!B48&gt;0,' Accting USE Data Entry Form'!B48,"")</f>
        <v>Delivery &amp; Acceptance of Cavities (81-84)</v>
      </c>
      <c r="H46" s="323"/>
      <c r="I46" s="323"/>
      <c r="J46" s="323"/>
      <c r="K46" s="323"/>
      <c r="L46" s="323"/>
    </row>
    <row r="47" spans="1:12" s="319" customFormat="1" ht="13.15" customHeight="1" x14ac:dyDescent="0.2">
      <c r="A47" s="318">
        <f>' Accting USE Data Entry Form'!A49</f>
        <v>38</v>
      </c>
      <c r="C47" s="320">
        <f>IF(' Accting USE Data Entry Form'!R49&gt;0,' Accting USE Data Entry Form'!R49,0)</f>
        <v>0.90000005629154511</v>
      </c>
      <c r="D47" s="321"/>
      <c r="E47" s="322"/>
      <c r="G47" s="323" t="str">
        <f>IF(' Accting USE Data Entry Form'!B49&gt;0,' Accting USE Data Entry Form'!B49,"")</f>
        <v>Delivery &amp; Acceptance of Cavities (85-88)</v>
      </c>
      <c r="H47" s="323"/>
      <c r="I47" s="323"/>
      <c r="J47" s="323"/>
      <c r="K47" s="323"/>
      <c r="L47" s="323"/>
    </row>
    <row r="48" spans="1:12" ht="13.15" customHeight="1" x14ac:dyDescent="0.2">
      <c r="A48" s="107">
        <f>' Accting USE Data Entry Form'!A50</f>
        <v>39</v>
      </c>
      <c r="C48" s="73">
        <f>IF(' Accting USE Data Entry Form'!R50&gt;0,' Accting USE Data Entry Form'!R50,0)</f>
        <v>1</v>
      </c>
      <c r="D48" s="50"/>
      <c r="E48" s="49"/>
      <c r="G48" s="302" t="str">
        <f>IF(' Accting USE Data Entry Form'!B50&gt;0,' Accting USE Data Entry Form'!B50,"")</f>
        <v>Delivery &amp; Acceptance of Cavities (89-92)</v>
      </c>
      <c r="H48" s="303"/>
      <c r="I48" s="303"/>
      <c r="J48" s="303"/>
      <c r="K48" s="303"/>
      <c r="L48" s="303"/>
    </row>
    <row r="49" spans="1:12" ht="13.15" customHeight="1" x14ac:dyDescent="0.2">
      <c r="A49" s="107">
        <f>' Accting USE Data Entry Form'!A51</f>
        <v>40</v>
      </c>
      <c r="C49" s="73">
        <f>IF(' Accting USE Data Entry Form'!R51&gt;0,' Accting USE Data Entry Form'!R51,0)</f>
        <v>0</v>
      </c>
      <c r="D49" s="50"/>
      <c r="E49" s="49"/>
      <c r="G49" s="302" t="str">
        <f>IF(' Accting USE Data Entry Form'!B51&gt;0,' Accting USE Data Entry Form'!B51,"")</f>
        <v>Delivery &amp; Acceptance of Cavities (93-96)</v>
      </c>
      <c r="H49" s="303"/>
      <c r="I49" s="303"/>
      <c r="J49" s="303"/>
      <c r="K49" s="303"/>
      <c r="L49" s="303"/>
    </row>
    <row r="50" spans="1:12" ht="13.15" customHeight="1" x14ac:dyDescent="0.2">
      <c r="A50" s="107">
        <f>' Accting USE Data Entry Form'!A52</f>
        <v>41</v>
      </c>
      <c r="C50" s="73">
        <f>IF(' Accting USE Data Entry Form'!R52&gt;0,' Accting USE Data Entry Form'!R52,0)</f>
        <v>0</v>
      </c>
      <c r="D50" s="50"/>
      <c r="E50" s="49"/>
      <c r="G50" s="302" t="str">
        <f>IF(' Accting USE Data Entry Form'!B52&gt;0,' Accting USE Data Entry Form'!B52,"")</f>
        <v>Delivery &amp; Acceptance of Cavities (97-100)</v>
      </c>
      <c r="H50" s="303"/>
      <c r="I50" s="303"/>
      <c r="J50" s="303"/>
      <c r="K50" s="303"/>
      <c r="L50" s="303"/>
    </row>
    <row r="51" spans="1:12" ht="13.15" customHeight="1" x14ac:dyDescent="0.2">
      <c r="A51" s="107">
        <f>' Accting USE Data Entry Form'!A53</f>
        <v>42</v>
      </c>
      <c r="C51" s="73">
        <f>IF(' Accting USE Data Entry Form'!R53&gt;0,' Accting USE Data Entry Form'!R53,0)</f>
        <v>0</v>
      </c>
      <c r="D51" s="50"/>
      <c r="E51" s="49"/>
      <c r="G51" s="302" t="str">
        <f>IF(' Accting USE Data Entry Form'!B53&gt;0,' Accting USE Data Entry Form'!B53,"")</f>
        <v>Delivery &amp; Acceptance of Cavities (101-104)</v>
      </c>
      <c r="H51" s="303"/>
      <c r="I51" s="303"/>
      <c r="J51" s="303"/>
      <c r="K51" s="303"/>
      <c r="L51" s="303"/>
    </row>
    <row r="52" spans="1:12" ht="13.15" customHeight="1" x14ac:dyDescent="0.2">
      <c r="A52" s="107">
        <f>' Accting USE Data Entry Form'!A54</f>
        <v>43</v>
      </c>
      <c r="C52" s="73">
        <f>IF(' Accting USE Data Entry Form'!R54&gt;0,' Accting USE Data Entry Form'!R54,0)</f>
        <v>0</v>
      </c>
      <c r="D52" s="50"/>
      <c r="E52" s="49"/>
      <c r="G52" s="302" t="str">
        <f>IF(' Accting USE Data Entry Form'!B54&gt;0,' Accting USE Data Entry Form'!B54,"")</f>
        <v>Delivery &amp; Acceptance of Cavities (105-108)</v>
      </c>
      <c r="H52" s="303"/>
      <c r="I52" s="303"/>
      <c r="J52" s="303"/>
      <c r="K52" s="303"/>
      <c r="L52" s="303"/>
    </row>
    <row r="53" spans="1:12" ht="13.15" customHeight="1" x14ac:dyDescent="0.2">
      <c r="A53" s="107">
        <f>' Accting USE Data Entry Form'!A55</f>
        <v>44</v>
      </c>
      <c r="C53" s="73">
        <f>IF(' Accting USE Data Entry Form'!R55&gt;0,' Accting USE Data Entry Form'!R55,0)</f>
        <v>0</v>
      </c>
      <c r="D53" s="50"/>
      <c r="E53" s="49"/>
      <c r="G53" s="302" t="str">
        <f>IF(' Accting USE Data Entry Form'!B55&gt;0,' Accting USE Data Entry Form'!B55,"")</f>
        <v>Delivery &amp; Acceptance of Cavities (109-112)</v>
      </c>
      <c r="H53" s="303"/>
      <c r="I53" s="303"/>
      <c r="J53" s="303"/>
      <c r="K53" s="303"/>
      <c r="L53" s="303"/>
    </row>
    <row r="54" spans="1:12" ht="13.15" customHeight="1" x14ac:dyDescent="0.2">
      <c r="A54" s="107">
        <f>' Accting USE Data Entry Form'!A56</f>
        <v>45</v>
      </c>
      <c r="C54" s="73">
        <f>IF(' Accting USE Data Entry Form'!R56&gt;0,' Accting USE Data Entry Form'!R56,0)</f>
        <v>0</v>
      </c>
      <c r="D54" s="50"/>
      <c r="E54" s="49"/>
      <c r="G54" s="302" t="str">
        <f>IF(' Accting USE Data Entry Form'!B56&gt;0,' Accting USE Data Entry Form'!B56,"")</f>
        <v>Delivery &amp; Acceptance of Cavities (113-116)</v>
      </c>
      <c r="H54" s="303"/>
      <c r="I54" s="303"/>
      <c r="J54" s="303"/>
      <c r="K54" s="303"/>
      <c r="L54" s="303"/>
    </row>
    <row r="55" spans="1:12" ht="13.15" customHeight="1" x14ac:dyDescent="0.2">
      <c r="A55" s="107">
        <f>' Accting USE Data Entry Form'!A57</f>
        <v>46</v>
      </c>
      <c r="C55" s="73">
        <f>IF(' Accting USE Data Entry Form'!R57&gt;0,' Accting USE Data Entry Form'!R57,0)</f>
        <v>0</v>
      </c>
      <c r="D55" s="50"/>
      <c r="E55" s="49"/>
      <c r="G55" s="302" t="str">
        <f>IF(' Accting USE Data Entry Form'!B57&gt;0,' Accting USE Data Entry Form'!B57,"")</f>
        <v>Delivery &amp; Acceptance of Cavities (117-120)</v>
      </c>
      <c r="H55" s="303"/>
      <c r="I55" s="303"/>
      <c r="J55" s="303"/>
      <c r="K55" s="303"/>
      <c r="L55" s="303"/>
    </row>
    <row r="56" spans="1:12" ht="13.15" customHeight="1" x14ac:dyDescent="0.2">
      <c r="A56" s="107">
        <f>' Accting USE Data Entry Form'!A58</f>
        <v>47</v>
      </c>
      <c r="C56" s="73">
        <f>IF(' Accting USE Data Entry Form'!R58&gt;0,' Accting USE Data Entry Form'!R58,0)</f>
        <v>0</v>
      </c>
      <c r="D56" s="50"/>
      <c r="E56" s="49"/>
      <c r="G56" s="302" t="str">
        <f>IF(' Accting USE Data Entry Form'!B58&gt;0,' Accting USE Data Entry Form'!B58,"")</f>
        <v>Delivery &amp; Acceptance of Cavities (121-124)</v>
      </c>
      <c r="H56" s="303"/>
      <c r="I56" s="303"/>
      <c r="J56" s="303"/>
      <c r="K56" s="303"/>
      <c r="L56" s="303"/>
    </row>
    <row r="57" spans="1:12" ht="13.15" customHeight="1" x14ac:dyDescent="0.2">
      <c r="A57" s="107">
        <f>' Accting USE Data Entry Form'!A59</f>
        <v>48</v>
      </c>
      <c r="C57" s="73">
        <f>IF(' Accting USE Data Entry Form'!R59&gt;0,' Accting USE Data Entry Form'!R59,0)</f>
        <v>0</v>
      </c>
      <c r="D57" s="50"/>
      <c r="E57" s="49"/>
      <c r="G57" s="302" t="str">
        <f>IF(' Accting USE Data Entry Form'!B59&gt;0,' Accting USE Data Entry Form'!B59,"")</f>
        <v>Delivery &amp; Acceptance of Cavities (125-128)</v>
      </c>
      <c r="H57" s="303"/>
      <c r="I57" s="303"/>
      <c r="J57" s="303"/>
      <c r="K57" s="303"/>
      <c r="L57" s="303"/>
    </row>
    <row r="58" spans="1:12" ht="13.15" customHeight="1" x14ac:dyDescent="0.2">
      <c r="A58" s="107">
        <f>' Accting USE Data Entry Form'!A60</f>
        <v>49</v>
      </c>
      <c r="C58" s="73">
        <f>IF(' Accting USE Data Entry Form'!R60&gt;0,' Accting USE Data Entry Form'!R60,0)</f>
        <v>0</v>
      </c>
      <c r="D58" s="50"/>
      <c r="E58" s="49" t="str">
        <f>IF($L$5="yes","X"," ")</f>
        <v xml:space="preserve"> </v>
      </c>
      <c r="G58" s="302" t="str">
        <f>IF(' Accting USE Data Entry Form'!B60&gt;0,' Accting USE Data Entry Form'!B60,"")</f>
        <v>Delivery &amp; Acceptance of Cavities (129-133)</v>
      </c>
      <c r="H58" s="303"/>
      <c r="I58" s="303"/>
      <c r="J58" s="303"/>
      <c r="K58" s="303"/>
      <c r="L58" s="303"/>
    </row>
    <row r="59" spans="1:12" ht="13.15" customHeight="1" x14ac:dyDescent="0.2">
      <c r="A59" s="107">
        <f>' Accting USE Data Entry Form'!A61</f>
        <v>0</v>
      </c>
      <c r="C59" s="73">
        <f>IF(' Accting USE Data Entry Form'!R61&gt;0,' Accting USE Data Entry Form'!R61,0)</f>
        <v>0</v>
      </c>
      <c r="D59" s="50"/>
      <c r="E59" s="49" t="str">
        <f>IF($L$5="yes","X"," ")</f>
        <v xml:space="preserve"> </v>
      </c>
      <c r="G59" s="302" t="str">
        <f>IF(' Accting USE Data Entry Form'!B61&gt;0,' Accting USE Data Entry Form'!B61,"")</f>
        <v/>
      </c>
      <c r="H59" s="303"/>
      <c r="I59" s="303"/>
      <c r="J59" s="303"/>
      <c r="K59" s="303"/>
      <c r="L59" s="303"/>
    </row>
    <row r="60" spans="1:12" ht="20.25" customHeight="1" x14ac:dyDescent="0.2">
      <c r="A60" s="7" t="s">
        <v>24</v>
      </c>
      <c r="C60" s="9"/>
      <c r="D60" s="9"/>
      <c r="E60" s="45"/>
      <c r="F60" s="9"/>
      <c r="G60" s="9"/>
      <c r="H60" s="3"/>
      <c r="I60" s="3"/>
      <c r="J60" s="20"/>
      <c r="K60" s="3"/>
      <c r="L60" s="3"/>
    </row>
    <row r="61" spans="1:12" ht="23.25" customHeight="1" x14ac:dyDescent="0.2">
      <c r="F61" s="305" t="s">
        <v>25</v>
      </c>
      <c r="G61" s="306"/>
      <c r="H61" s="306"/>
      <c r="I61" s="306"/>
      <c r="J61" s="306"/>
      <c r="K61" s="18"/>
      <c r="L61" s="18" t="s">
        <v>3</v>
      </c>
    </row>
    <row r="62" spans="1:12" x14ac:dyDescent="0.2">
      <c r="A62" s="7" t="s">
        <v>23</v>
      </c>
      <c r="F62" s="9"/>
      <c r="G62" s="9"/>
      <c r="H62" s="3"/>
      <c r="I62" s="3"/>
      <c r="J62" s="174" t="s">
        <v>165</v>
      </c>
      <c r="K62" s="3"/>
      <c r="L62" s="175">
        <f>K7</f>
        <v>43039</v>
      </c>
    </row>
    <row r="63" spans="1:12" ht="23.25" customHeight="1" x14ac:dyDescent="0.2">
      <c r="F63" s="9"/>
      <c r="G63" s="9"/>
      <c r="H63" s="9"/>
      <c r="I63" s="9"/>
      <c r="J63" s="19" t="s">
        <v>26</v>
      </c>
      <c r="K63" s="18"/>
      <c r="L63" s="18" t="s">
        <v>3</v>
      </c>
    </row>
    <row r="64" spans="1:12" ht="15.75" customHeight="1" x14ac:dyDescent="0.2">
      <c r="A64" s="7"/>
      <c r="F64" s="9"/>
      <c r="G64" s="9"/>
      <c r="H64" s="9"/>
      <c r="I64" s="9"/>
      <c r="J64" s="19"/>
      <c r="K64" s="18"/>
      <c r="L64" s="18"/>
    </row>
    <row r="65" spans="1:12" ht="23.25" customHeight="1" x14ac:dyDescent="0.2">
      <c r="F65" s="9"/>
      <c r="G65" s="9"/>
      <c r="H65" s="9"/>
      <c r="I65" s="9"/>
      <c r="J65" s="19"/>
      <c r="K65" s="18"/>
    </row>
    <row r="66" spans="1:12" ht="15.75" customHeight="1" x14ac:dyDescent="0.2">
      <c r="A66" s="31" t="s">
        <v>21</v>
      </c>
      <c r="B66" s="31"/>
      <c r="C66" s="31"/>
      <c r="D66" s="31"/>
      <c r="E66" s="46"/>
      <c r="F66" s="32"/>
      <c r="G66" s="32"/>
      <c r="H66" s="32"/>
      <c r="I66" s="32"/>
      <c r="J66" s="33"/>
      <c r="K66" s="34"/>
      <c r="L66" s="31"/>
    </row>
    <row r="67" spans="1:12" ht="27.75" customHeight="1" x14ac:dyDescent="0.2">
      <c r="A67" s="23"/>
      <c r="B67" s="23"/>
      <c r="C67" s="23"/>
      <c r="D67" s="23"/>
      <c r="E67" s="47"/>
      <c r="F67" s="24"/>
      <c r="G67" s="24"/>
      <c r="H67" s="24"/>
      <c r="I67" s="24"/>
      <c r="J67" s="25"/>
      <c r="K67" s="26"/>
      <c r="L67" s="23"/>
    </row>
    <row r="68" spans="1:12" x14ac:dyDescent="0.2">
      <c r="A68" s="27" t="s">
        <v>19</v>
      </c>
      <c r="B68" s="23"/>
      <c r="C68" s="23"/>
      <c r="D68" s="23"/>
      <c r="E68" s="47"/>
      <c r="F68" s="24"/>
      <c r="G68" s="24"/>
      <c r="H68" s="24"/>
      <c r="I68" s="28"/>
      <c r="J68" s="29"/>
      <c r="K68" s="28"/>
      <c r="L68" s="28"/>
    </row>
    <row r="69" spans="1:12" ht="23.25" customHeight="1" x14ac:dyDescent="0.2">
      <c r="A69" s="23"/>
      <c r="B69" s="23"/>
      <c r="C69" s="23"/>
      <c r="D69" s="23"/>
      <c r="E69" s="47"/>
      <c r="F69" s="24"/>
      <c r="G69" s="24"/>
      <c r="H69" s="24"/>
      <c r="I69" s="24"/>
      <c r="J69" s="25"/>
      <c r="K69" s="26" t="s">
        <v>3</v>
      </c>
      <c r="L69" s="23"/>
    </row>
    <row r="70" spans="1:12" x14ac:dyDescent="0.2">
      <c r="A70" s="27" t="s">
        <v>18</v>
      </c>
      <c r="B70" s="23"/>
      <c r="C70" s="23"/>
      <c r="D70" s="23"/>
      <c r="E70" s="47"/>
      <c r="F70" s="24"/>
      <c r="G70" s="30"/>
      <c r="H70" s="28"/>
      <c r="I70" s="28"/>
      <c r="J70" s="29"/>
      <c r="K70" s="28"/>
      <c r="L70" s="28"/>
    </row>
    <row r="71" spans="1:12" ht="16.5" customHeight="1" x14ac:dyDescent="0.2">
      <c r="A71" s="23"/>
      <c r="B71" s="23"/>
      <c r="C71" s="23"/>
      <c r="D71" s="23"/>
      <c r="E71" s="47"/>
      <c r="F71" s="23"/>
      <c r="G71" s="23"/>
      <c r="H71" s="23"/>
      <c r="I71" s="23"/>
      <c r="J71" s="26"/>
      <c r="K71" s="26" t="s">
        <v>3</v>
      </c>
      <c r="L71" s="23"/>
    </row>
    <row r="72" spans="1:12" x14ac:dyDescent="0.2">
      <c r="A72" s="23"/>
      <c r="B72" s="23"/>
      <c r="C72" s="23"/>
      <c r="D72" s="23"/>
      <c r="E72" s="47"/>
      <c r="F72" s="23"/>
      <c r="G72" s="23"/>
      <c r="H72" s="23"/>
      <c r="I72" s="23"/>
      <c r="J72" s="23"/>
      <c r="K72" s="23"/>
      <c r="L72" s="23"/>
    </row>
  </sheetData>
  <sheetProtection selectLockedCells="1"/>
  <mergeCells count="55">
    <mergeCell ref="G50:L50"/>
    <mergeCell ref="G45:L45"/>
    <mergeCell ref="G46:L46"/>
    <mergeCell ref="G47:L47"/>
    <mergeCell ref="G48:L48"/>
    <mergeCell ref="G49:L49"/>
    <mergeCell ref="G41:L41"/>
    <mergeCell ref="G42:L42"/>
    <mergeCell ref="G43:L43"/>
    <mergeCell ref="G44:L44"/>
    <mergeCell ref="G35:L35"/>
    <mergeCell ref="G36:L36"/>
    <mergeCell ref="G37:L37"/>
    <mergeCell ref="G38:L38"/>
    <mergeCell ref="G39:L39"/>
    <mergeCell ref="G29:L29"/>
    <mergeCell ref="G30:L30"/>
    <mergeCell ref="G31:L31"/>
    <mergeCell ref="G33:L33"/>
    <mergeCell ref="G34:L34"/>
    <mergeCell ref="G32:L32"/>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61:J61"/>
    <mergeCell ref="G10:L10"/>
    <mergeCell ref="G11:L11"/>
    <mergeCell ref="G12:L12"/>
    <mergeCell ref="G40:L40"/>
    <mergeCell ref="G58:L58"/>
    <mergeCell ref="G13:L13"/>
    <mergeCell ref="G14:L14"/>
    <mergeCell ref="G15:L15"/>
    <mergeCell ref="G16:L16"/>
    <mergeCell ref="G17:L17"/>
    <mergeCell ref="G18:L18"/>
    <mergeCell ref="G56:L56"/>
    <mergeCell ref="G57:L57"/>
    <mergeCell ref="G59:L59"/>
    <mergeCell ref="G51:L51"/>
    <mergeCell ref="G52:L52"/>
    <mergeCell ref="G53:L53"/>
    <mergeCell ref="G54:L54"/>
    <mergeCell ref="G55:L55"/>
  </mergeCells>
  <phoneticPr fontId="7" type="noConversion"/>
  <conditionalFormatting sqref="E10:E59">
    <cfRule type="expression" dxfId="498" priority="4">
      <formula>$L$5="no"</formula>
    </cfRule>
  </conditionalFormatting>
  <conditionalFormatting sqref="C10:C59">
    <cfRule type="expression" dxfId="497" priority="2">
      <formula>$L$5="yes"</formula>
    </cfRule>
  </conditionalFormatting>
  <dataValidations count="2">
    <dataValidation allowBlank="1" sqref="C10:C59"/>
    <dataValidation allowBlank="1" sqref="K7"/>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H7 C7 C5 A10:A43 A44:A45"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0:M35"/>
  <sheetViews>
    <sheetView topLeftCell="A3" workbookViewId="0">
      <selection activeCell="M35" sqref="M35"/>
    </sheetView>
  </sheetViews>
  <sheetFormatPr defaultRowHeight="12.75" x14ac:dyDescent="0.2"/>
  <cols>
    <col min="12" max="12" width="13.42578125" customWidth="1"/>
  </cols>
  <sheetData>
    <row r="10" spans="7:10" x14ac:dyDescent="0.2">
      <c r="G10" t="s">
        <v>174</v>
      </c>
      <c r="H10" t="s">
        <v>175</v>
      </c>
      <c r="I10" t="s">
        <v>176</v>
      </c>
      <c r="J10" t="s">
        <v>177</v>
      </c>
    </row>
    <row r="11" spans="7:10" x14ac:dyDescent="0.2">
      <c r="G11">
        <v>3</v>
      </c>
      <c r="H11">
        <v>3</v>
      </c>
      <c r="I11">
        <v>3</v>
      </c>
      <c r="J11">
        <v>3</v>
      </c>
    </row>
    <row r="12" spans="7:10" x14ac:dyDescent="0.2">
      <c r="G12">
        <v>3</v>
      </c>
      <c r="H12">
        <v>3</v>
      </c>
      <c r="I12">
        <v>3</v>
      </c>
      <c r="J12">
        <v>3</v>
      </c>
    </row>
    <row r="13" spans="7:10" x14ac:dyDescent="0.2">
      <c r="G13">
        <v>3</v>
      </c>
      <c r="H13">
        <v>3</v>
      </c>
      <c r="I13">
        <v>3</v>
      </c>
      <c r="J13">
        <v>3</v>
      </c>
    </row>
    <row r="14" spans="7:10" x14ac:dyDescent="0.2">
      <c r="G14">
        <v>3</v>
      </c>
      <c r="H14">
        <v>3</v>
      </c>
      <c r="I14">
        <v>3</v>
      </c>
      <c r="J14">
        <v>3</v>
      </c>
    </row>
    <row r="15" spans="7:10" x14ac:dyDescent="0.2">
      <c r="G15">
        <v>3</v>
      </c>
      <c r="H15">
        <v>3</v>
      </c>
      <c r="I15">
        <v>3</v>
      </c>
      <c r="J15">
        <v>3</v>
      </c>
    </row>
    <row r="16" spans="7:10" x14ac:dyDescent="0.2">
      <c r="G16">
        <v>3</v>
      </c>
      <c r="H16">
        <v>3</v>
      </c>
      <c r="I16">
        <v>3</v>
      </c>
      <c r="J16">
        <v>3</v>
      </c>
    </row>
    <row r="17" spans="7:12" x14ac:dyDescent="0.2">
      <c r="G17">
        <v>3</v>
      </c>
      <c r="H17">
        <v>3</v>
      </c>
      <c r="I17">
        <v>3</v>
      </c>
      <c r="J17">
        <v>3</v>
      </c>
    </row>
    <row r="18" spans="7:12" x14ac:dyDescent="0.2">
      <c r="G18">
        <v>2</v>
      </c>
    </row>
    <row r="28" spans="7:12" x14ac:dyDescent="0.2">
      <c r="L28">
        <v>77720.375</v>
      </c>
    </row>
    <row r="29" spans="7:12" x14ac:dyDescent="0.2">
      <c r="L29">
        <f>L28/4</f>
        <v>19430.09375</v>
      </c>
    </row>
    <row r="33" spans="12:13" x14ac:dyDescent="0.2">
      <c r="L33">
        <v>155440.75</v>
      </c>
    </row>
    <row r="34" spans="12:13" x14ac:dyDescent="0.2">
      <c r="L34" s="265">
        <v>52461.252</v>
      </c>
    </row>
    <row r="35" spans="12:13" x14ac:dyDescent="0.2">
      <c r="L35">
        <f>L33-L34</f>
        <v>102979.49799999999</v>
      </c>
      <c r="M35">
        <f>L35/3</f>
        <v>34326.499333333333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E28" sqref="E28"/>
    </sheetView>
  </sheetViews>
  <sheetFormatPr defaultRowHeight="12.75" x14ac:dyDescent="0.2"/>
  <sheetData>
    <row r="2" spans="1:2" x14ac:dyDescent="0.2">
      <c r="A2" t="s">
        <v>118</v>
      </c>
      <c r="B2" t="s">
        <v>119</v>
      </c>
    </row>
    <row r="3" spans="1:2" x14ac:dyDescent="0.2">
      <c r="A3">
        <v>200</v>
      </c>
    </row>
    <row r="4" spans="1:2" x14ac:dyDescent="0.2">
      <c r="A4">
        <v>201</v>
      </c>
    </row>
    <row r="5" spans="1:2" x14ac:dyDescent="0.2">
      <c r="A5">
        <v>202</v>
      </c>
    </row>
    <row r="6" spans="1:2" x14ac:dyDescent="0.2">
      <c r="A6">
        <v>203</v>
      </c>
    </row>
    <row r="7" spans="1:2" x14ac:dyDescent="0.2">
      <c r="A7">
        <v>204</v>
      </c>
    </row>
    <row r="8" spans="1:2" x14ac:dyDescent="0.2">
      <c r="A8">
        <v>205</v>
      </c>
    </row>
    <row r="9" spans="1:2" x14ac:dyDescent="0.2">
      <c r="A9">
        <v>206</v>
      </c>
    </row>
    <row r="10" spans="1:2" x14ac:dyDescent="0.2">
      <c r="A10">
        <v>207</v>
      </c>
    </row>
    <row r="11" spans="1:2" x14ac:dyDescent="0.2">
      <c r="A11">
        <v>208</v>
      </c>
    </row>
    <row r="12" spans="1:2" x14ac:dyDescent="0.2">
      <c r="A12">
        <v>209</v>
      </c>
    </row>
    <row r="13" spans="1:2" x14ac:dyDescent="0.2">
      <c r="A13">
        <v>210</v>
      </c>
    </row>
    <row r="14" spans="1:2" x14ac:dyDescent="0.2">
      <c r="A14">
        <v>211</v>
      </c>
    </row>
    <row r="15" spans="1:2" x14ac:dyDescent="0.2">
      <c r="A15">
        <v>212</v>
      </c>
    </row>
    <row r="16" spans="1:2" x14ac:dyDescent="0.2">
      <c r="A16">
        <v>213</v>
      </c>
    </row>
    <row r="17" spans="1:1" x14ac:dyDescent="0.2">
      <c r="A17">
        <v>214</v>
      </c>
    </row>
    <row r="18" spans="1:1" x14ac:dyDescent="0.2">
      <c r="A18">
        <v>215</v>
      </c>
    </row>
    <row r="19" spans="1:1" x14ac:dyDescent="0.2">
      <c r="A19">
        <v>216</v>
      </c>
    </row>
    <row r="20" spans="1:1" x14ac:dyDescent="0.2">
      <c r="A20">
        <v>217</v>
      </c>
    </row>
    <row r="21" spans="1:1" x14ac:dyDescent="0.2">
      <c r="A21">
        <v>218</v>
      </c>
    </row>
    <row r="22" spans="1:1" x14ac:dyDescent="0.2">
      <c r="A22">
        <v>219</v>
      </c>
    </row>
    <row r="23" spans="1:1" x14ac:dyDescent="0.2">
      <c r="A23">
        <v>220</v>
      </c>
    </row>
    <row r="24" spans="1:1" x14ac:dyDescent="0.2">
      <c r="A24">
        <v>221</v>
      </c>
    </row>
    <row r="25" spans="1:1" x14ac:dyDescent="0.2">
      <c r="A25">
        <v>222</v>
      </c>
    </row>
    <row r="26" spans="1:1" x14ac:dyDescent="0.2">
      <c r="A26">
        <v>223</v>
      </c>
    </row>
    <row r="27" spans="1:1" x14ac:dyDescent="0.2">
      <c r="A27">
        <v>224</v>
      </c>
    </row>
    <row r="28" spans="1:1" x14ac:dyDescent="0.2">
      <c r="A28">
        <v>225</v>
      </c>
    </row>
    <row r="29" spans="1:1" x14ac:dyDescent="0.2">
      <c r="A29">
        <v>226</v>
      </c>
    </row>
    <row r="30" spans="1:1" x14ac:dyDescent="0.2">
      <c r="A30">
        <v>227</v>
      </c>
    </row>
    <row r="31" spans="1:1" x14ac:dyDescent="0.2">
      <c r="A31">
        <v>228</v>
      </c>
    </row>
    <row r="32" spans="1:1" x14ac:dyDescent="0.2">
      <c r="A32">
        <v>229</v>
      </c>
    </row>
    <row r="33" spans="1:1" x14ac:dyDescent="0.2">
      <c r="A33">
        <v>230</v>
      </c>
    </row>
    <row r="34" spans="1:1" x14ac:dyDescent="0.2">
      <c r="A34">
        <v>231</v>
      </c>
    </row>
    <row r="35" spans="1:1" x14ac:dyDescent="0.2">
      <c r="A35">
        <v>232</v>
      </c>
    </row>
    <row r="36" spans="1:1" x14ac:dyDescent="0.2">
      <c r="A36">
        <v>233</v>
      </c>
    </row>
    <row r="37" spans="1:1" x14ac:dyDescent="0.2">
      <c r="A37">
        <v>234</v>
      </c>
    </row>
    <row r="38" spans="1:1" x14ac:dyDescent="0.2">
      <c r="A38">
        <v>235</v>
      </c>
    </row>
    <row r="39" spans="1:1" x14ac:dyDescent="0.2">
      <c r="A39">
        <v>236</v>
      </c>
    </row>
    <row r="40" spans="1:1" x14ac:dyDescent="0.2">
      <c r="A40">
        <v>237</v>
      </c>
    </row>
    <row r="41" spans="1:1" x14ac:dyDescent="0.2">
      <c r="A41">
        <v>238</v>
      </c>
    </row>
    <row r="42" spans="1:1" x14ac:dyDescent="0.2">
      <c r="A42">
        <v>239</v>
      </c>
    </row>
    <row r="43" spans="1:1" x14ac:dyDescent="0.2">
      <c r="A43">
        <v>240</v>
      </c>
    </row>
    <row r="44" spans="1:1" x14ac:dyDescent="0.2">
      <c r="A44">
        <v>241</v>
      </c>
    </row>
    <row r="45" spans="1:1" x14ac:dyDescent="0.2">
      <c r="A45">
        <v>242</v>
      </c>
    </row>
    <row r="46" spans="1:1" x14ac:dyDescent="0.2">
      <c r="A46">
        <v>243</v>
      </c>
    </row>
    <row r="47" spans="1:1" x14ac:dyDescent="0.2">
      <c r="A47">
        <v>244</v>
      </c>
    </row>
    <row r="48" spans="1:1" x14ac:dyDescent="0.2">
      <c r="A48">
        <v>245</v>
      </c>
    </row>
    <row r="49" spans="1:1" x14ac:dyDescent="0.2">
      <c r="A49">
        <v>246</v>
      </c>
    </row>
    <row r="50" spans="1:1" x14ac:dyDescent="0.2">
      <c r="A50">
        <v>247</v>
      </c>
    </row>
    <row r="51" spans="1:1" x14ac:dyDescent="0.2">
      <c r="A51">
        <v>248</v>
      </c>
    </row>
    <row r="52" spans="1:1" x14ac:dyDescent="0.2">
      <c r="A52">
        <v>249</v>
      </c>
    </row>
    <row r="53" spans="1:1" x14ac:dyDescent="0.2">
      <c r="A53">
        <v>250</v>
      </c>
    </row>
    <row r="54" spans="1:1" x14ac:dyDescent="0.2">
      <c r="A54">
        <v>251</v>
      </c>
    </row>
    <row r="55" spans="1:1" x14ac:dyDescent="0.2">
      <c r="A55">
        <v>252</v>
      </c>
    </row>
    <row r="56" spans="1:1" x14ac:dyDescent="0.2">
      <c r="A56">
        <v>253</v>
      </c>
    </row>
    <row r="57" spans="1:1" x14ac:dyDescent="0.2">
      <c r="A57">
        <v>254</v>
      </c>
    </row>
    <row r="58" spans="1:1" x14ac:dyDescent="0.2">
      <c r="A58">
        <v>255</v>
      </c>
    </row>
    <row r="59" spans="1:1" x14ac:dyDescent="0.2">
      <c r="A59">
        <v>256</v>
      </c>
    </row>
    <row r="60" spans="1:1" x14ac:dyDescent="0.2">
      <c r="A60">
        <v>257</v>
      </c>
    </row>
    <row r="61" spans="1:1" x14ac:dyDescent="0.2">
      <c r="A61">
        <v>258</v>
      </c>
    </row>
    <row r="62" spans="1:1" x14ac:dyDescent="0.2">
      <c r="A62">
        <v>259</v>
      </c>
    </row>
    <row r="63" spans="1:1" x14ac:dyDescent="0.2">
      <c r="A63">
        <v>260</v>
      </c>
    </row>
    <row r="64" spans="1:1" x14ac:dyDescent="0.2">
      <c r="A64">
        <v>261</v>
      </c>
    </row>
    <row r="65" spans="1:1" x14ac:dyDescent="0.2">
      <c r="A65">
        <v>262</v>
      </c>
    </row>
    <row r="66" spans="1:1" x14ac:dyDescent="0.2">
      <c r="A66">
        <v>263</v>
      </c>
    </row>
    <row r="67" spans="1:1" x14ac:dyDescent="0.2">
      <c r="A67">
        <v>264</v>
      </c>
    </row>
    <row r="68" spans="1:1" x14ac:dyDescent="0.2">
      <c r="A68">
        <v>265</v>
      </c>
    </row>
    <row r="69" spans="1:1" x14ac:dyDescent="0.2">
      <c r="A69">
        <v>266</v>
      </c>
    </row>
    <row r="70" spans="1:1" x14ac:dyDescent="0.2">
      <c r="A70">
        <v>267</v>
      </c>
    </row>
    <row r="71" spans="1:1" x14ac:dyDescent="0.2">
      <c r="A71">
        <v>268</v>
      </c>
    </row>
    <row r="72" spans="1:1" x14ac:dyDescent="0.2">
      <c r="A72">
        <v>269</v>
      </c>
    </row>
    <row r="73" spans="1:1" x14ac:dyDescent="0.2">
      <c r="A73">
        <v>270</v>
      </c>
    </row>
    <row r="74" spans="1:1" x14ac:dyDescent="0.2">
      <c r="A74">
        <v>271</v>
      </c>
    </row>
    <row r="75" spans="1:1" x14ac:dyDescent="0.2">
      <c r="A75">
        <v>272</v>
      </c>
    </row>
    <row r="76" spans="1:1" x14ac:dyDescent="0.2">
      <c r="A76">
        <v>273</v>
      </c>
    </row>
    <row r="77" spans="1:1" x14ac:dyDescent="0.2">
      <c r="A77">
        <v>274</v>
      </c>
    </row>
    <row r="78" spans="1:1" x14ac:dyDescent="0.2">
      <c r="A78">
        <v>275</v>
      </c>
    </row>
    <row r="79" spans="1:1" x14ac:dyDescent="0.2">
      <c r="A79">
        <v>276</v>
      </c>
    </row>
    <row r="80" spans="1:1" x14ac:dyDescent="0.2">
      <c r="A80">
        <v>277</v>
      </c>
    </row>
    <row r="81" spans="1:1" x14ac:dyDescent="0.2">
      <c r="A81">
        <v>278</v>
      </c>
    </row>
    <row r="82" spans="1:1" x14ac:dyDescent="0.2">
      <c r="A82">
        <v>279</v>
      </c>
    </row>
    <row r="83" spans="1:1" x14ac:dyDescent="0.2">
      <c r="A83">
        <v>280</v>
      </c>
    </row>
    <row r="84" spans="1:1" x14ac:dyDescent="0.2">
      <c r="A84">
        <v>281</v>
      </c>
    </row>
    <row r="85" spans="1:1" x14ac:dyDescent="0.2">
      <c r="A85">
        <v>282</v>
      </c>
    </row>
    <row r="86" spans="1:1" x14ac:dyDescent="0.2">
      <c r="A86">
        <v>283</v>
      </c>
    </row>
    <row r="87" spans="1:1" x14ac:dyDescent="0.2">
      <c r="A87">
        <v>284</v>
      </c>
    </row>
    <row r="88" spans="1:1" x14ac:dyDescent="0.2">
      <c r="A88">
        <v>285</v>
      </c>
    </row>
    <row r="89" spans="1:1" x14ac:dyDescent="0.2">
      <c r="A89">
        <v>286</v>
      </c>
    </row>
    <row r="90" spans="1:1" x14ac:dyDescent="0.2">
      <c r="A90">
        <v>287</v>
      </c>
    </row>
    <row r="91" spans="1:1" x14ac:dyDescent="0.2">
      <c r="A91">
        <v>288</v>
      </c>
    </row>
    <row r="92" spans="1:1" x14ac:dyDescent="0.2">
      <c r="A92">
        <v>289</v>
      </c>
    </row>
    <row r="93" spans="1:1" x14ac:dyDescent="0.2">
      <c r="A93">
        <v>290</v>
      </c>
    </row>
    <row r="94" spans="1:1" x14ac:dyDescent="0.2">
      <c r="A94">
        <v>291</v>
      </c>
    </row>
    <row r="95" spans="1:1" x14ac:dyDescent="0.2">
      <c r="A95">
        <v>292</v>
      </c>
    </row>
    <row r="96" spans="1:1" x14ac:dyDescent="0.2">
      <c r="A96">
        <v>293</v>
      </c>
    </row>
    <row r="97" spans="1:1" x14ac:dyDescent="0.2">
      <c r="A97">
        <v>294</v>
      </c>
    </row>
    <row r="98" spans="1:1" x14ac:dyDescent="0.2">
      <c r="A98">
        <v>295</v>
      </c>
    </row>
    <row r="99" spans="1:1" x14ac:dyDescent="0.2">
      <c r="A99">
        <v>296</v>
      </c>
    </row>
    <row r="100" spans="1:1" x14ac:dyDescent="0.2">
      <c r="A100">
        <v>297</v>
      </c>
    </row>
    <row r="101" spans="1:1" x14ac:dyDescent="0.2">
      <c r="A101">
        <v>298</v>
      </c>
    </row>
    <row r="102" spans="1:1" x14ac:dyDescent="0.2">
      <c r="A102">
        <v>299</v>
      </c>
    </row>
    <row r="103" spans="1:1" x14ac:dyDescent="0.2">
      <c r="A103">
        <v>300</v>
      </c>
    </row>
    <row r="104" spans="1:1" x14ac:dyDescent="0.2">
      <c r="A104">
        <v>301</v>
      </c>
    </row>
    <row r="105" spans="1:1" x14ac:dyDescent="0.2">
      <c r="A105">
        <v>302</v>
      </c>
    </row>
    <row r="106" spans="1:1" x14ac:dyDescent="0.2">
      <c r="A106">
        <v>303</v>
      </c>
    </row>
    <row r="107" spans="1:1" x14ac:dyDescent="0.2">
      <c r="A107">
        <v>304</v>
      </c>
    </row>
    <row r="108" spans="1:1" x14ac:dyDescent="0.2">
      <c r="A108">
        <v>305</v>
      </c>
    </row>
    <row r="109" spans="1:1" x14ac:dyDescent="0.2">
      <c r="A109">
        <v>306</v>
      </c>
    </row>
    <row r="110" spans="1:1" x14ac:dyDescent="0.2">
      <c r="A110">
        <v>307</v>
      </c>
    </row>
    <row r="111" spans="1:1" x14ac:dyDescent="0.2">
      <c r="A111">
        <v>308</v>
      </c>
    </row>
    <row r="112" spans="1:1" x14ac:dyDescent="0.2">
      <c r="A112">
        <v>309</v>
      </c>
    </row>
    <row r="113" spans="1:1" x14ac:dyDescent="0.2">
      <c r="A113">
        <v>310</v>
      </c>
    </row>
    <row r="114" spans="1:1" x14ac:dyDescent="0.2">
      <c r="A114">
        <v>311</v>
      </c>
    </row>
    <row r="115" spans="1:1" x14ac:dyDescent="0.2">
      <c r="A115">
        <v>312</v>
      </c>
    </row>
    <row r="116" spans="1:1" x14ac:dyDescent="0.2">
      <c r="A116">
        <v>313</v>
      </c>
    </row>
    <row r="117" spans="1:1" x14ac:dyDescent="0.2">
      <c r="A117">
        <v>314</v>
      </c>
    </row>
    <row r="118" spans="1:1" x14ac:dyDescent="0.2">
      <c r="A118">
        <v>315</v>
      </c>
    </row>
    <row r="119" spans="1:1" x14ac:dyDescent="0.2">
      <c r="A119">
        <v>316</v>
      </c>
    </row>
    <row r="120" spans="1:1" x14ac:dyDescent="0.2">
      <c r="A120">
        <v>317</v>
      </c>
    </row>
    <row r="121" spans="1:1" x14ac:dyDescent="0.2">
      <c r="A121">
        <v>318</v>
      </c>
    </row>
    <row r="122" spans="1:1" x14ac:dyDescent="0.2">
      <c r="A122">
        <v>319</v>
      </c>
    </row>
    <row r="123" spans="1:1" x14ac:dyDescent="0.2">
      <c r="A123">
        <v>320</v>
      </c>
    </row>
    <row r="124" spans="1:1" x14ac:dyDescent="0.2">
      <c r="A124">
        <v>321</v>
      </c>
    </row>
    <row r="125" spans="1:1" x14ac:dyDescent="0.2">
      <c r="A125">
        <v>322</v>
      </c>
    </row>
    <row r="126" spans="1:1" x14ac:dyDescent="0.2">
      <c r="A126">
        <v>323</v>
      </c>
    </row>
    <row r="127" spans="1:1" x14ac:dyDescent="0.2">
      <c r="A127">
        <v>324</v>
      </c>
    </row>
    <row r="128" spans="1:1" x14ac:dyDescent="0.2">
      <c r="A128">
        <v>325</v>
      </c>
    </row>
    <row r="129" spans="1:1" x14ac:dyDescent="0.2">
      <c r="A129">
        <v>326</v>
      </c>
    </row>
    <row r="130" spans="1:1" x14ac:dyDescent="0.2">
      <c r="A130">
        <v>327</v>
      </c>
    </row>
    <row r="131" spans="1:1" x14ac:dyDescent="0.2">
      <c r="A131">
        <v>328</v>
      </c>
    </row>
    <row r="132" spans="1:1" x14ac:dyDescent="0.2">
      <c r="A132">
        <v>329</v>
      </c>
    </row>
    <row r="133" spans="1:1" x14ac:dyDescent="0.2">
      <c r="A133">
        <v>330</v>
      </c>
    </row>
    <row r="134" spans="1:1" x14ac:dyDescent="0.2">
      <c r="A134">
        <v>331</v>
      </c>
    </row>
    <row r="135" spans="1:1" x14ac:dyDescent="0.2">
      <c r="A135">
        <v>332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136"/>
  <sheetViews>
    <sheetView topLeftCell="A32" zoomScale="70" zoomScaleNormal="70" workbookViewId="0">
      <selection activeCell="J46" sqref="J46"/>
    </sheetView>
  </sheetViews>
  <sheetFormatPr defaultRowHeight="12.75" x14ac:dyDescent="0.2"/>
  <cols>
    <col min="2" max="2" width="12.7109375" customWidth="1"/>
    <col min="4" max="4" width="10.140625" bestFit="1" customWidth="1"/>
    <col min="9" max="9" width="9.85546875" customWidth="1"/>
    <col min="11" max="11" width="11.42578125" style="180" bestFit="1" customWidth="1"/>
  </cols>
  <sheetData>
    <row r="1" spans="2:11" x14ac:dyDescent="0.2">
      <c r="K1"/>
    </row>
    <row r="2" spans="2:11" x14ac:dyDescent="0.2">
      <c r="I2" s="115" t="s">
        <v>162</v>
      </c>
      <c r="J2" s="115" t="s">
        <v>163</v>
      </c>
      <c r="K2" s="115" t="s">
        <v>168</v>
      </c>
    </row>
    <row r="3" spans="2:11" ht="13.5" thickBot="1" x14ac:dyDescent="0.25">
      <c r="B3" s="65" t="s">
        <v>86</v>
      </c>
      <c r="D3" t="s">
        <v>3</v>
      </c>
      <c r="F3" s="126" t="s">
        <v>141</v>
      </c>
      <c r="I3" s="177" t="s">
        <v>120</v>
      </c>
      <c r="J3" s="115" t="s">
        <v>120</v>
      </c>
    </row>
    <row r="4" spans="2:11" ht="13.5" thickTop="1" x14ac:dyDescent="0.2">
      <c r="B4" s="66">
        <v>1</v>
      </c>
      <c r="D4" s="67">
        <v>42400</v>
      </c>
      <c r="F4" s="127" t="s">
        <v>142</v>
      </c>
      <c r="I4" s="178">
        <v>200</v>
      </c>
      <c r="J4">
        <v>1</v>
      </c>
      <c r="K4" s="180">
        <v>42653</v>
      </c>
    </row>
    <row r="5" spans="2:11" x14ac:dyDescent="0.2">
      <c r="B5" s="66">
        <v>0.95</v>
      </c>
      <c r="D5" s="67">
        <v>42429</v>
      </c>
      <c r="F5" s="128" t="s">
        <v>143</v>
      </c>
      <c r="I5" s="178">
        <v>201</v>
      </c>
      <c r="J5">
        <v>2</v>
      </c>
      <c r="K5" s="180">
        <v>42653</v>
      </c>
    </row>
    <row r="6" spans="2:11" x14ac:dyDescent="0.2">
      <c r="B6" s="66">
        <v>0.89999999999999991</v>
      </c>
      <c r="D6" s="67">
        <v>42460</v>
      </c>
      <c r="F6" s="125" t="s">
        <v>144</v>
      </c>
      <c r="I6" s="178">
        <v>202</v>
      </c>
      <c r="J6">
        <v>3</v>
      </c>
      <c r="K6" s="180">
        <v>42653</v>
      </c>
    </row>
    <row r="7" spans="2:11" x14ac:dyDescent="0.2">
      <c r="B7" s="66">
        <v>0.84999999999999987</v>
      </c>
      <c r="D7" s="67">
        <v>42490</v>
      </c>
      <c r="I7" s="178">
        <v>203</v>
      </c>
      <c r="J7">
        <v>4</v>
      </c>
      <c r="K7" s="180">
        <v>42653</v>
      </c>
    </row>
    <row r="8" spans="2:11" x14ac:dyDescent="0.2">
      <c r="B8" s="66">
        <v>0.79999999999999982</v>
      </c>
      <c r="D8" s="67">
        <v>42521</v>
      </c>
      <c r="I8" s="178">
        <v>204</v>
      </c>
      <c r="J8">
        <v>5</v>
      </c>
      <c r="K8" s="180">
        <v>42661</v>
      </c>
    </row>
    <row r="9" spans="2:11" x14ac:dyDescent="0.2">
      <c r="B9" s="66">
        <v>0.74999999999999978</v>
      </c>
      <c r="D9" s="67">
        <v>42551</v>
      </c>
      <c r="I9" s="178">
        <v>205</v>
      </c>
      <c r="J9">
        <v>6</v>
      </c>
      <c r="K9" s="180">
        <v>42661</v>
      </c>
    </row>
    <row r="10" spans="2:11" x14ac:dyDescent="0.2">
      <c r="B10" s="66">
        <v>0.69999999999999973</v>
      </c>
      <c r="D10" s="67">
        <v>42582</v>
      </c>
      <c r="I10" s="178">
        <v>206</v>
      </c>
      <c r="J10">
        <v>7</v>
      </c>
      <c r="K10" s="180">
        <v>42661</v>
      </c>
    </row>
    <row r="11" spans="2:11" x14ac:dyDescent="0.2">
      <c r="B11" s="66">
        <v>0.64999999999999969</v>
      </c>
      <c r="D11" s="67">
        <v>42613</v>
      </c>
      <c r="I11" s="178">
        <v>207</v>
      </c>
      <c r="J11">
        <v>8</v>
      </c>
      <c r="K11" s="180">
        <v>42661</v>
      </c>
    </row>
    <row r="12" spans="2:11" x14ac:dyDescent="0.2">
      <c r="B12" s="66">
        <v>0.59999999999999964</v>
      </c>
      <c r="D12" s="67">
        <v>42643</v>
      </c>
      <c r="I12" s="178">
        <v>208</v>
      </c>
      <c r="J12">
        <v>9</v>
      </c>
      <c r="K12" s="180">
        <v>42685</v>
      </c>
    </row>
    <row r="13" spans="2:11" x14ac:dyDescent="0.2">
      <c r="B13" s="66">
        <v>0.5499999999999996</v>
      </c>
      <c r="D13" s="67">
        <v>42674</v>
      </c>
      <c r="I13" s="178">
        <v>209</v>
      </c>
      <c r="J13">
        <v>10</v>
      </c>
      <c r="K13" s="180">
        <v>42685</v>
      </c>
    </row>
    <row r="14" spans="2:11" x14ac:dyDescent="0.2">
      <c r="B14" s="66">
        <v>0.49999999999999961</v>
      </c>
      <c r="D14" s="67">
        <v>42704</v>
      </c>
      <c r="I14" s="178">
        <v>210</v>
      </c>
      <c r="J14">
        <v>11</v>
      </c>
      <c r="K14" s="180">
        <v>42685</v>
      </c>
    </row>
    <row r="15" spans="2:11" x14ac:dyDescent="0.2">
      <c r="B15" s="66">
        <v>0.44999999999999962</v>
      </c>
      <c r="D15" s="67">
        <v>42735</v>
      </c>
      <c r="I15" s="178">
        <v>211</v>
      </c>
      <c r="J15">
        <v>12</v>
      </c>
      <c r="K15" s="180">
        <v>42685</v>
      </c>
    </row>
    <row r="16" spans="2:11" x14ac:dyDescent="0.2">
      <c r="B16" s="66">
        <v>0.39999999999999963</v>
      </c>
      <c r="D16" s="67">
        <v>42766</v>
      </c>
      <c r="I16" s="178">
        <v>212</v>
      </c>
      <c r="J16">
        <v>13</v>
      </c>
      <c r="K16" s="180">
        <v>42711</v>
      </c>
    </row>
    <row r="17" spans="2:11" x14ac:dyDescent="0.2">
      <c r="B17" s="66">
        <v>0.34999999999999964</v>
      </c>
      <c r="D17" s="67">
        <v>42794</v>
      </c>
      <c r="I17" s="178">
        <v>213</v>
      </c>
      <c r="J17">
        <v>14</v>
      </c>
      <c r="K17" s="180">
        <v>42711</v>
      </c>
    </row>
    <row r="18" spans="2:11" x14ac:dyDescent="0.2">
      <c r="B18" s="66">
        <v>0.29999999999999966</v>
      </c>
      <c r="D18" s="67">
        <v>42825</v>
      </c>
      <c r="I18" s="178">
        <v>214</v>
      </c>
      <c r="J18">
        <v>15</v>
      </c>
      <c r="K18" s="180">
        <v>42711</v>
      </c>
    </row>
    <row r="19" spans="2:11" x14ac:dyDescent="0.2">
      <c r="B19" s="66">
        <v>0.24999999999999967</v>
      </c>
      <c r="D19" s="67">
        <v>42855</v>
      </c>
      <c r="I19" s="178">
        <v>215</v>
      </c>
      <c r="J19">
        <v>16</v>
      </c>
      <c r="K19" s="180">
        <v>42711</v>
      </c>
    </row>
    <row r="20" spans="2:11" x14ac:dyDescent="0.2">
      <c r="B20" s="66">
        <v>0.19999999999999968</v>
      </c>
      <c r="D20" s="67">
        <v>42886</v>
      </c>
      <c r="I20" s="178">
        <v>216</v>
      </c>
      <c r="J20">
        <v>17</v>
      </c>
      <c r="K20" s="180">
        <v>42706</v>
      </c>
    </row>
    <row r="21" spans="2:11" x14ac:dyDescent="0.2">
      <c r="B21" s="66">
        <v>0.14999999999999969</v>
      </c>
      <c r="D21" s="67">
        <v>42916</v>
      </c>
      <c r="I21" s="178">
        <v>217</v>
      </c>
      <c r="J21">
        <v>18</v>
      </c>
      <c r="K21" s="180">
        <v>42706</v>
      </c>
    </row>
    <row r="22" spans="2:11" x14ac:dyDescent="0.2">
      <c r="B22" s="66">
        <v>9.9999999999999686E-2</v>
      </c>
      <c r="D22" s="67">
        <v>42947</v>
      </c>
      <c r="I22" s="178">
        <v>218</v>
      </c>
      <c r="J22">
        <v>19</v>
      </c>
      <c r="K22" s="180">
        <v>42706</v>
      </c>
    </row>
    <row r="23" spans="2:11" x14ac:dyDescent="0.2">
      <c r="B23" s="66">
        <v>4.9999999999999684E-2</v>
      </c>
      <c r="D23" s="67">
        <v>42978</v>
      </c>
      <c r="I23" s="178">
        <v>219</v>
      </c>
      <c r="J23">
        <v>20</v>
      </c>
      <c r="K23" s="180">
        <v>42706</v>
      </c>
    </row>
    <row r="24" spans="2:11" x14ac:dyDescent="0.2">
      <c r="B24" s="66">
        <v>-3.1918911957973251E-16</v>
      </c>
      <c r="D24" s="67">
        <v>43008</v>
      </c>
      <c r="I24" s="178">
        <v>220</v>
      </c>
      <c r="J24">
        <v>21</v>
      </c>
    </row>
    <row r="25" spans="2:11" x14ac:dyDescent="0.2">
      <c r="D25" s="67">
        <v>43039</v>
      </c>
      <c r="I25" s="178">
        <v>221</v>
      </c>
      <c r="J25">
        <v>22</v>
      </c>
    </row>
    <row r="26" spans="2:11" x14ac:dyDescent="0.2">
      <c r="D26" s="67">
        <v>43069</v>
      </c>
      <c r="I26" s="178">
        <v>222</v>
      </c>
      <c r="J26">
        <v>23</v>
      </c>
    </row>
    <row r="27" spans="2:11" x14ac:dyDescent="0.2">
      <c r="D27" s="67">
        <v>43100</v>
      </c>
      <c r="I27" s="178">
        <v>223</v>
      </c>
      <c r="J27">
        <v>24</v>
      </c>
    </row>
    <row r="28" spans="2:11" x14ac:dyDescent="0.2">
      <c r="D28" s="67">
        <v>43131</v>
      </c>
      <c r="I28" s="178">
        <v>224</v>
      </c>
      <c r="J28">
        <v>25</v>
      </c>
      <c r="K28" s="180">
        <v>42706</v>
      </c>
    </row>
    <row r="29" spans="2:11" x14ac:dyDescent="0.2">
      <c r="D29" s="67">
        <v>43159</v>
      </c>
      <c r="I29" s="178">
        <v>225</v>
      </c>
      <c r="J29">
        <v>26</v>
      </c>
      <c r="K29" s="180">
        <v>42706</v>
      </c>
    </row>
    <row r="30" spans="2:11" x14ac:dyDescent="0.2">
      <c r="D30" s="67">
        <v>43190</v>
      </c>
      <c r="I30" s="178">
        <v>226</v>
      </c>
      <c r="J30">
        <v>27</v>
      </c>
      <c r="K30" s="180">
        <v>42899</v>
      </c>
    </row>
    <row r="31" spans="2:11" x14ac:dyDescent="0.2">
      <c r="D31" s="67">
        <v>43220</v>
      </c>
      <c r="I31" s="178">
        <v>227</v>
      </c>
      <c r="J31">
        <v>28</v>
      </c>
      <c r="K31" s="180">
        <v>42843</v>
      </c>
    </row>
    <row r="32" spans="2:11" x14ac:dyDescent="0.2">
      <c r="D32" s="67">
        <v>43251</v>
      </c>
      <c r="I32" s="178">
        <v>228</v>
      </c>
      <c r="J32">
        <v>29</v>
      </c>
      <c r="K32" s="180">
        <v>42843</v>
      </c>
    </row>
    <row r="33" spans="4:11" x14ac:dyDescent="0.2">
      <c r="D33" s="67">
        <v>43281</v>
      </c>
      <c r="I33" s="178">
        <v>229</v>
      </c>
      <c r="J33">
        <v>30</v>
      </c>
      <c r="K33" s="180">
        <v>42899</v>
      </c>
    </row>
    <row r="34" spans="4:11" x14ac:dyDescent="0.2">
      <c r="D34" s="67">
        <v>43312</v>
      </c>
      <c r="I34" s="178">
        <v>230</v>
      </c>
      <c r="J34">
        <v>31</v>
      </c>
      <c r="K34" s="180">
        <v>42899</v>
      </c>
    </row>
    <row r="35" spans="4:11" x14ac:dyDescent="0.2">
      <c r="D35" s="67">
        <v>43343</v>
      </c>
      <c r="I35" s="178">
        <v>231</v>
      </c>
      <c r="J35">
        <v>32</v>
      </c>
      <c r="K35" s="180">
        <v>42843</v>
      </c>
    </row>
    <row r="36" spans="4:11" x14ac:dyDescent="0.2">
      <c r="D36" s="67">
        <v>43373</v>
      </c>
      <c r="I36" s="178">
        <v>232</v>
      </c>
      <c r="J36">
        <v>33</v>
      </c>
    </row>
    <row r="37" spans="4:11" x14ac:dyDescent="0.2">
      <c r="D37" s="67">
        <v>43404</v>
      </c>
      <c r="I37" s="178">
        <v>233</v>
      </c>
      <c r="J37">
        <v>34</v>
      </c>
      <c r="K37" s="180">
        <v>42899</v>
      </c>
    </row>
    <row r="38" spans="4:11" x14ac:dyDescent="0.2">
      <c r="D38" s="67">
        <v>43434</v>
      </c>
      <c r="I38" s="178">
        <v>234</v>
      </c>
      <c r="J38">
        <v>35</v>
      </c>
      <c r="K38" s="180">
        <v>42899</v>
      </c>
    </row>
    <row r="39" spans="4:11" x14ac:dyDescent="0.2">
      <c r="D39" s="67">
        <v>43465</v>
      </c>
      <c r="I39" s="178">
        <v>235</v>
      </c>
      <c r="J39">
        <v>36</v>
      </c>
      <c r="K39" s="180">
        <v>42899</v>
      </c>
    </row>
    <row r="40" spans="4:11" x14ac:dyDescent="0.2">
      <c r="D40" s="67">
        <v>43496</v>
      </c>
      <c r="I40" s="178">
        <v>236</v>
      </c>
      <c r="J40">
        <v>37</v>
      </c>
      <c r="K40" s="180">
        <v>42899</v>
      </c>
    </row>
    <row r="41" spans="4:11" x14ac:dyDescent="0.2">
      <c r="D41" s="67">
        <v>43524</v>
      </c>
      <c r="I41" s="178">
        <v>237</v>
      </c>
      <c r="J41">
        <v>38</v>
      </c>
      <c r="K41" s="180">
        <v>42899</v>
      </c>
    </row>
    <row r="42" spans="4:11" x14ac:dyDescent="0.2">
      <c r="D42" s="67">
        <v>43555</v>
      </c>
      <c r="I42" s="178">
        <v>238</v>
      </c>
      <c r="J42">
        <v>39</v>
      </c>
      <c r="K42" s="180">
        <v>42899</v>
      </c>
    </row>
    <row r="43" spans="4:11" x14ac:dyDescent="0.2">
      <c r="D43" s="67">
        <v>43585</v>
      </c>
      <c r="I43" s="178">
        <v>239</v>
      </c>
      <c r="J43">
        <v>40</v>
      </c>
    </row>
    <row r="44" spans="4:11" x14ac:dyDescent="0.2">
      <c r="D44" s="67">
        <v>43616</v>
      </c>
      <c r="I44" s="178">
        <v>240</v>
      </c>
      <c r="J44">
        <v>41</v>
      </c>
    </row>
    <row r="45" spans="4:11" x14ac:dyDescent="0.2">
      <c r="D45" s="67">
        <v>43646</v>
      </c>
      <c r="I45" s="178">
        <v>241</v>
      </c>
      <c r="J45">
        <v>42</v>
      </c>
      <c r="K45" s="180">
        <v>42899</v>
      </c>
    </row>
    <row r="46" spans="4:11" x14ac:dyDescent="0.2">
      <c r="D46" s="67">
        <v>43677</v>
      </c>
      <c r="I46" s="178">
        <v>242</v>
      </c>
      <c r="J46">
        <v>43</v>
      </c>
      <c r="K46" s="180">
        <v>42899</v>
      </c>
    </row>
    <row r="47" spans="4:11" x14ac:dyDescent="0.2">
      <c r="D47" s="67">
        <v>43708</v>
      </c>
      <c r="I47" s="178">
        <v>243</v>
      </c>
      <c r="J47">
        <v>44</v>
      </c>
    </row>
    <row r="48" spans="4:11" x14ac:dyDescent="0.2">
      <c r="D48" s="67">
        <v>43738</v>
      </c>
      <c r="I48" s="178">
        <v>244</v>
      </c>
      <c r="J48">
        <v>45</v>
      </c>
      <c r="K48" s="180">
        <v>42899</v>
      </c>
    </row>
    <row r="49" spans="4:11" x14ac:dyDescent="0.2">
      <c r="D49" s="67">
        <v>43769</v>
      </c>
      <c r="I49" s="178">
        <v>245</v>
      </c>
      <c r="J49">
        <v>46</v>
      </c>
    </row>
    <row r="50" spans="4:11" x14ac:dyDescent="0.2">
      <c r="D50" s="67">
        <v>43799</v>
      </c>
      <c r="I50" s="178">
        <v>246</v>
      </c>
      <c r="J50">
        <v>47</v>
      </c>
    </row>
    <row r="51" spans="4:11" x14ac:dyDescent="0.2">
      <c r="D51" s="67">
        <v>43830</v>
      </c>
      <c r="I51" s="178">
        <v>247</v>
      </c>
      <c r="J51">
        <v>48</v>
      </c>
    </row>
    <row r="52" spans="4:11" x14ac:dyDescent="0.2">
      <c r="D52" s="67">
        <v>43861</v>
      </c>
      <c r="I52" s="178">
        <v>248</v>
      </c>
      <c r="J52">
        <v>49</v>
      </c>
    </row>
    <row r="53" spans="4:11" x14ac:dyDescent="0.2">
      <c r="D53" s="67">
        <v>43890</v>
      </c>
      <c r="I53" s="178">
        <v>249</v>
      </c>
      <c r="J53">
        <v>50</v>
      </c>
    </row>
    <row r="54" spans="4:11" x14ac:dyDescent="0.2">
      <c r="D54" s="67">
        <v>43921</v>
      </c>
      <c r="I54" s="178">
        <v>250</v>
      </c>
      <c r="J54">
        <v>51</v>
      </c>
    </row>
    <row r="55" spans="4:11" x14ac:dyDescent="0.2">
      <c r="D55" s="67">
        <v>43951</v>
      </c>
      <c r="I55" s="178">
        <v>251</v>
      </c>
      <c r="J55">
        <v>52</v>
      </c>
    </row>
    <row r="56" spans="4:11" x14ac:dyDescent="0.2">
      <c r="D56" s="67">
        <v>43982</v>
      </c>
      <c r="I56" s="178">
        <v>252</v>
      </c>
      <c r="J56">
        <v>53</v>
      </c>
    </row>
    <row r="57" spans="4:11" x14ac:dyDescent="0.2">
      <c r="D57" s="67">
        <v>44012</v>
      </c>
      <c r="I57" s="178">
        <v>253</v>
      </c>
      <c r="J57">
        <v>54</v>
      </c>
    </row>
    <row r="58" spans="4:11" x14ac:dyDescent="0.2">
      <c r="D58" s="67">
        <v>44043</v>
      </c>
      <c r="I58" s="178">
        <v>254</v>
      </c>
      <c r="J58">
        <v>55</v>
      </c>
    </row>
    <row r="59" spans="4:11" x14ac:dyDescent="0.2">
      <c r="D59" s="67">
        <v>44074</v>
      </c>
      <c r="I59" s="178">
        <v>255</v>
      </c>
      <c r="J59">
        <v>56</v>
      </c>
    </row>
    <row r="60" spans="4:11" x14ac:dyDescent="0.2">
      <c r="D60" s="67">
        <v>44104</v>
      </c>
      <c r="I60" s="178">
        <v>256</v>
      </c>
      <c r="J60">
        <v>57</v>
      </c>
      <c r="K60" s="180">
        <v>42887</v>
      </c>
    </row>
    <row r="61" spans="4:11" x14ac:dyDescent="0.2">
      <c r="D61" s="67">
        <v>44135</v>
      </c>
      <c r="I61" s="178">
        <v>257</v>
      </c>
      <c r="J61">
        <v>58</v>
      </c>
      <c r="K61" s="180">
        <v>42887</v>
      </c>
    </row>
    <row r="62" spans="4:11" x14ac:dyDescent="0.2">
      <c r="D62" s="67">
        <v>44165</v>
      </c>
      <c r="I62" s="178">
        <v>258</v>
      </c>
      <c r="J62">
        <v>59</v>
      </c>
      <c r="K62" s="180">
        <v>42887</v>
      </c>
    </row>
    <row r="63" spans="4:11" x14ac:dyDescent="0.2">
      <c r="D63" s="67">
        <v>44196</v>
      </c>
      <c r="I63" s="178">
        <v>259</v>
      </c>
      <c r="J63">
        <v>60</v>
      </c>
      <c r="K63" s="180">
        <v>42887</v>
      </c>
    </row>
    <row r="64" spans="4:11" x14ac:dyDescent="0.2">
      <c r="I64" s="178">
        <v>260</v>
      </c>
      <c r="J64">
        <v>61</v>
      </c>
      <c r="K64" s="180">
        <v>42909</v>
      </c>
    </row>
    <row r="65" spans="9:11" x14ac:dyDescent="0.2">
      <c r="I65" s="178">
        <v>261</v>
      </c>
      <c r="J65">
        <v>62</v>
      </c>
      <c r="K65" s="180">
        <v>42909</v>
      </c>
    </row>
    <row r="66" spans="9:11" x14ac:dyDescent="0.2">
      <c r="I66" s="178">
        <v>262</v>
      </c>
      <c r="J66">
        <v>63</v>
      </c>
      <c r="K66" s="180">
        <v>42893</v>
      </c>
    </row>
    <row r="67" spans="9:11" x14ac:dyDescent="0.2">
      <c r="I67" s="178">
        <v>263</v>
      </c>
      <c r="J67">
        <v>64</v>
      </c>
      <c r="K67" s="180">
        <v>42893</v>
      </c>
    </row>
    <row r="68" spans="9:11" x14ac:dyDescent="0.2">
      <c r="I68" s="178">
        <v>264</v>
      </c>
      <c r="J68">
        <v>65</v>
      </c>
      <c r="K68" s="180">
        <v>42893</v>
      </c>
    </row>
    <row r="69" spans="9:11" x14ac:dyDescent="0.2">
      <c r="I69" s="178">
        <v>265</v>
      </c>
      <c r="J69">
        <v>66</v>
      </c>
      <c r="K69" s="180">
        <v>42893</v>
      </c>
    </row>
    <row r="70" spans="9:11" x14ac:dyDescent="0.2">
      <c r="I70" s="178">
        <v>266</v>
      </c>
      <c r="J70">
        <v>67</v>
      </c>
      <c r="K70" s="180">
        <v>42930</v>
      </c>
    </row>
    <row r="71" spans="9:11" x14ac:dyDescent="0.2">
      <c r="I71" s="178">
        <v>267</v>
      </c>
      <c r="J71">
        <v>68</v>
      </c>
      <c r="K71" s="180">
        <v>42909</v>
      </c>
    </row>
    <row r="72" spans="9:11" x14ac:dyDescent="0.2">
      <c r="I72" s="178">
        <v>268</v>
      </c>
      <c r="J72">
        <v>69</v>
      </c>
      <c r="K72" s="180">
        <v>42921</v>
      </c>
    </row>
    <row r="73" spans="9:11" x14ac:dyDescent="0.2">
      <c r="I73" s="178">
        <v>269</v>
      </c>
      <c r="J73">
        <v>70</v>
      </c>
      <c r="K73" s="180">
        <v>42909</v>
      </c>
    </row>
    <row r="74" spans="9:11" x14ac:dyDescent="0.2">
      <c r="I74" s="178">
        <v>270</v>
      </c>
      <c r="J74">
        <v>71</v>
      </c>
      <c r="K74" s="180">
        <v>42947</v>
      </c>
    </row>
    <row r="75" spans="9:11" x14ac:dyDescent="0.2">
      <c r="I75" s="178">
        <v>271</v>
      </c>
      <c r="J75">
        <v>72</v>
      </c>
      <c r="K75" s="180">
        <v>42921</v>
      </c>
    </row>
    <row r="76" spans="9:11" x14ac:dyDescent="0.2">
      <c r="I76" s="178">
        <v>272</v>
      </c>
      <c r="J76">
        <v>73</v>
      </c>
      <c r="K76" s="180">
        <v>42921</v>
      </c>
    </row>
    <row r="77" spans="9:11" x14ac:dyDescent="0.2">
      <c r="I77" s="178">
        <v>273</v>
      </c>
      <c r="J77">
        <v>74</v>
      </c>
      <c r="K77" s="180">
        <v>42921</v>
      </c>
    </row>
    <row r="78" spans="9:11" x14ac:dyDescent="0.2">
      <c r="I78" s="178">
        <v>274</v>
      </c>
      <c r="J78">
        <v>75</v>
      </c>
      <c r="K78" s="180">
        <v>42930</v>
      </c>
    </row>
    <row r="79" spans="9:11" x14ac:dyDescent="0.2">
      <c r="I79" s="178">
        <v>275</v>
      </c>
      <c r="J79">
        <v>76</v>
      </c>
      <c r="K79" s="180">
        <v>42930</v>
      </c>
    </row>
    <row r="80" spans="9:11" x14ac:dyDescent="0.2">
      <c r="I80" s="178">
        <v>276</v>
      </c>
      <c r="J80">
        <v>77</v>
      </c>
      <c r="K80" s="180">
        <v>42998</v>
      </c>
    </row>
    <row r="81" spans="9:11" x14ac:dyDescent="0.2">
      <c r="I81" s="178">
        <v>277</v>
      </c>
      <c r="J81">
        <v>78</v>
      </c>
      <c r="K81" s="180">
        <v>42930</v>
      </c>
    </row>
    <row r="82" spans="9:11" x14ac:dyDescent="0.2">
      <c r="I82" s="178">
        <v>278</v>
      </c>
      <c r="J82">
        <v>79</v>
      </c>
      <c r="K82" s="180">
        <v>42947</v>
      </c>
    </row>
    <row r="83" spans="9:11" x14ac:dyDescent="0.2">
      <c r="I83" s="178">
        <v>279</v>
      </c>
      <c r="J83">
        <v>80</v>
      </c>
      <c r="K83" s="180">
        <v>42947</v>
      </c>
    </row>
    <row r="84" spans="9:11" x14ac:dyDescent="0.2">
      <c r="I84" s="178">
        <v>280</v>
      </c>
      <c r="J84">
        <v>81</v>
      </c>
      <c r="K84" s="180">
        <v>42961</v>
      </c>
    </row>
    <row r="85" spans="9:11" x14ac:dyDescent="0.2">
      <c r="I85" s="178">
        <v>281</v>
      </c>
      <c r="J85">
        <v>82</v>
      </c>
      <c r="K85" s="180">
        <v>42947</v>
      </c>
    </row>
    <row r="86" spans="9:11" x14ac:dyDescent="0.2">
      <c r="I86" s="178">
        <v>282</v>
      </c>
      <c r="J86">
        <v>83</v>
      </c>
      <c r="K86" s="180">
        <v>42961</v>
      </c>
    </row>
    <row r="87" spans="9:11" x14ac:dyDescent="0.2">
      <c r="I87" s="178">
        <v>283</v>
      </c>
      <c r="J87">
        <v>84</v>
      </c>
      <c r="K87" s="180">
        <v>42961</v>
      </c>
    </row>
    <row r="88" spans="9:11" x14ac:dyDescent="0.2">
      <c r="I88" s="178">
        <v>284</v>
      </c>
      <c r="J88">
        <v>85</v>
      </c>
      <c r="K88" s="180">
        <v>42963</v>
      </c>
    </row>
    <row r="89" spans="9:11" x14ac:dyDescent="0.2">
      <c r="I89" s="178">
        <v>285</v>
      </c>
      <c r="J89">
        <v>86</v>
      </c>
    </row>
    <row r="90" spans="9:11" x14ac:dyDescent="0.2">
      <c r="I90" s="178">
        <v>286</v>
      </c>
      <c r="J90">
        <v>87</v>
      </c>
      <c r="K90" s="180">
        <v>42963</v>
      </c>
    </row>
    <row r="91" spans="9:11" x14ac:dyDescent="0.2">
      <c r="I91" s="178">
        <v>287</v>
      </c>
      <c r="J91">
        <v>88</v>
      </c>
      <c r="K91" s="180">
        <v>42961</v>
      </c>
    </row>
    <row r="92" spans="9:11" x14ac:dyDescent="0.2">
      <c r="I92" s="178">
        <v>288</v>
      </c>
      <c r="J92">
        <v>89</v>
      </c>
      <c r="K92" s="180">
        <v>42963</v>
      </c>
    </row>
    <row r="93" spans="9:11" x14ac:dyDescent="0.2">
      <c r="I93" s="178">
        <v>289</v>
      </c>
      <c r="J93">
        <v>90</v>
      </c>
      <c r="K93" s="180">
        <v>42963</v>
      </c>
    </row>
    <row r="94" spans="9:11" x14ac:dyDescent="0.2">
      <c r="I94" s="178">
        <v>290</v>
      </c>
      <c r="J94">
        <v>91</v>
      </c>
      <c r="K94" s="180">
        <v>42991</v>
      </c>
    </row>
    <row r="95" spans="9:11" x14ac:dyDescent="0.2">
      <c r="I95" s="178">
        <v>291</v>
      </c>
      <c r="J95">
        <v>92</v>
      </c>
      <c r="K95" s="180">
        <v>42991</v>
      </c>
    </row>
    <row r="96" spans="9:11" x14ac:dyDescent="0.2">
      <c r="I96" s="178">
        <v>292</v>
      </c>
      <c r="J96">
        <v>93</v>
      </c>
      <c r="K96" s="180">
        <v>43013</v>
      </c>
    </row>
    <row r="97" spans="9:11" x14ac:dyDescent="0.2">
      <c r="I97" s="178">
        <v>293</v>
      </c>
      <c r="J97">
        <v>94</v>
      </c>
    </row>
    <row r="98" spans="9:11" x14ac:dyDescent="0.2">
      <c r="I98" s="178">
        <v>294</v>
      </c>
      <c r="J98">
        <v>95</v>
      </c>
      <c r="K98" s="180">
        <v>42991</v>
      </c>
    </row>
    <row r="99" spans="9:11" x14ac:dyDescent="0.2">
      <c r="I99" s="178">
        <v>295</v>
      </c>
      <c r="J99">
        <v>96</v>
      </c>
      <c r="K99" s="180">
        <v>42998</v>
      </c>
    </row>
    <row r="100" spans="9:11" x14ac:dyDescent="0.2">
      <c r="I100" s="178">
        <v>296</v>
      </c>
      <c r="J100">
        <v>97</v>
      </c>
      <c r="K100" s="180">
        <v>42991</v>
      </c>
    </row>
    <row r="101" spans="9:11" x14ac:dyDescent="0.2">
      <c r="I101" s="178">
        <v>297</v>
      </c>
      <c r="J101">
        <v>98</v>
      </c>
      <c r="K101" s="180">
        <v>42998</v>
      </c>
    </row>
    <row r="102" spans="9:11" x14ac:dyDescent="0.2">
      <c r="I102" s="178">
        <v>298</v>
      </c>
      <c r="J102">
        <v>99</v>
      </c>
    </row>
    <row r="103" spans="9:11" x14ac:dyDescent="0.2">
      <c r="I103" s="178">
        <v>299</v>
      </c>
      <c r="J103">
        <v>100</v>
      </c>
      <c r="K103" s="180">
        <v>42998</v>
      </c>
    </row>
    <row r="104" spans="9:11" x14ac:dyDescent="0.2">
      <c r="I104" s="178">
        <v>300</v>
      </c>
      <c r="J104">
        <v>101</v>
      </c>
    </row>
    <row r="105" spans="9:11" x14ac:dyDescent="0.2">
      <c r="I105" s="178">
        <v>301</v>
      </c>
      <c r="J105">
        <v>102</v>
      </c>
      <c r="K105" s="180">
        <v>43013</v>
      </c>
    </row>
    <row r="106" spans="9:11" x14ac:dyDescent="0.2">
      <c r="I106" s="178">
        <v>302</v>
      </c>
      <c r="J106">
        <v>103</v>
      </c>
      <c r="K106" s="180">
        <v>43013</v>
      </c>
    </row>
    <row r="107" spans="9:11" x14ac:dyDescent="0.2">
      <c r="I107" s="178">
        <v>303</v>
      </c>
      <c r="J107">
        <v>104</v>
      </c>
      <c r="K107" s="180">
        <v>43013</v>
      </c>
    </row>
    <row r="108" spans="9:11" x14ac:dyDescent="0.2">
      <c r="I108" s="178">
        <v>304</v>
      </c>
      <c r="J108">
        <v>105</v>
      </c>
    </row>
    <row r="109" spans="9:11" x14ac:dyDescent="0.2">
      <c r="I109" s="178">
        <v>305</v>
      </c>
      <c r="J109">
        <v>106</v>
      </c>
    </row>
    <row r="110" spans="9:11" x14ac:dyDescent="0.2">
      <c r="I110" s="178">
        <v>306</v>
      </c>
      <c r="J110">
        <v>107</v>
      </c>
    </row>
    <row r="111" spans="9:11" x14ac:dyDescent="0.2">
      <c r="I111" s="178">
        <v>307</v>
      </c>
      <c r="J111">
        <v>108</v>
      </c>
    </row>
    <row r="112" spans="9:11" x14ac:dyDescent="0.2">
      <c r="I112" s="178">
        <v>308</v>
      </c>
      <c r="J112">
        <v>109</v>
      </c>
    </row>
    <row r="113" spans="9:10" x14ac:dyDescent="0.2">
      <c r="I113" s="178">
        <v>309</v>
      </c>
      <c r="J113">
        <v>110</v>
      </c>
    </row>
    <row r="114" spans="9:10" x14ac:dyDescent="0.2">
      <c r="I114" s="178">
        <v>310</v>
      </c>
      <c r="J114">
        <v>111</v>
      </c>
    </row>
    <row r="115" spans="9:10" x14ac:dyDescent="0.2">
      <c r="I115" s="178">
        <v>311</v>
      </c>
      <c r="J115">
        <v>112</v>
      </c>
    </row>
    <row r="116" spans="9:10" x14ac:dyDescent="0.2">
      <c r="I116" s="178">
        <v>312</v>
      </c>
      <c r="J116">
        <v>113</v>
      </c>
    </row>
    <row r="117" spans="9:10" x14ac:dyDescent="0.2">
      <c r="I117" s="178">
        <v>313</v>
      </c>
      <c r="J117">
        <v>114</v>
      </c>
    </row>
    <row r="118" spans="9:10" x14ac:dyDescent="0.2">
      <c r="I118" s="178">
        <v>314</v>
      </c>
      <c r="J118">
        <v>115</v>
      </c>
    </row>
    <row r="119" spans="9:10" x14ac:dyDescent="0.2">
      <c r="I119" s="178">
        <v>315</v>
      </c>
      <c r="J119">
        <v>116</v>
      </c>
    </row>
    <row r="120" spans="9:10" x14ac:dyDescent="0.2">
      <c r="I120" s="178">
        <v>316</v>
      </c>
      <c r="J120">
        <v>117</v>
      </c>
    </row>
    <row r="121" spans="9:10" x14ac:dyDescent="0.2">
      <c r="I121" s="178">
        <v>317</v>
      </c>
      <c r="J121">
        <v>118</v>
      </c>
    </row>
    <row r="122" spans="9:10" x14ac:dyDescent="0.2">
      <c r="I122" s="178">
        <v>318</v>
      </c>
      <c r="J122">
        <v>119</v>
      </c>
    </row>
    <row r="123" spans="9:10" x14ac:dyDescent="0.2">
      <c r="I123" s="178">
        <v>319</v>
      </c>
      <c r="J123">
        <v>120</v>
      </c>
    </row>
    <row r="124" spans="9:10" x14ac:dyDescent="0.2">
      <c r="I124" s="178">
        <v>320</v>
      </c>
      <c r="J124">
        <v>121</v>
      </c>
    </row>
    <row r="125" spans="9:10" x14ac:dyDescent="0.2">
      <c r="I125" s="178">
        <v>321</v>
      </c>
      <c r="J125">
        <v>122</v>
      </c>
    </row>
    <row r="126" spans="9:10" x14ac:dyDescent="0.2">
      <c r="I126" s="178">
        <v>322</v>
      </c>
      <c r="J126">
        <v>123</v>
      </c>
    </row>
    <row r="127" spans="9:10" x14ac:dyDescent="0.2">
      <c r="I127" s="178">
        <v>323</v>
      </c>
      <c r="J127">
        <v>124</v>
      </c>
    </row>
    <row r="128" spans="9:10" x14ac:dyDescent="0.2">
      <c r="I128" s="178">
        <v>324</v>
      </c>
      <c r="J128">
        <v>125</v>
      </c>
    </row>
    <row r="129" spans="9:10" x14ac:dyDescent="0.2">
      <c r="I129" s="178">
        <v>325</v>
      </c>
      <c r="J129">
        <v>126</v>
      </c>
    </row>
    <row r="130" spans="9:10" x14ac:dyDescent="0.2">
      <c r="I130" s="178">
        <v>326</v>
      </c>
      <c r="J130">
        <v>127</v>
      </c>
    </row>
    <row r="131" spans="9:10" x14ac:dyDescent="0.2">
      <c r="I131" s="178">
        <v>327</v>
      </c>
      <c r="J131">
        <v>128</v>
      </c>
    </row>
    <row r="132" spans="9:10" x14ac:dyDescent="0.2">
      <c r="I132" s="178">
        <v>328</v>
      </c>
      <c r="J132">
        <v>129</v>
      </c>
    </row>
    <row r="133" spans="9:10" x14ac:dyDescent="0.2">
      <c r="I133" s="178">
        <v>329</v>
      </c>
      <c r="J133">
        <v>130</v>
      </c>
    </row>
    <row r="134" spans="9:10" x14ac:dyDescent="0.2">
      <c r="I134" s="178">
        <v>330</v>
      </c>
      <c r="J134">
        <v>131</v>
      </c>
    </row>
    <row r="135" spans="9:10" x14ac:dyDescent="0.2">
      <c r="I135" s="178">
        <v>331</v>
      </c>
      <c r="J135">
        <v>132</v>
      </c>
    </row>
    <row r="136" spans="9:10" x14ac:dyDescent="0.2">
      <c r="I136" s="178">
        <v>332</v>
      </c>
      <c r="J136">
        <v>133</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A19" sqref="A19:J1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312"/>
      <c r="B1" s="312"/>
      <c r="C1" s="312"/>
      <c r="D1" s="312"/>
      <c r="E1" s="312"/>
      <c r="F1" s="312"/>
      <c r="G1" s="312"/>
      <c r="H1" s="312"/>
    </row>
    <row r="2" spans="1:11" ht="15.75" x14ac:dyDescent="0.25">
      <c r="A2" s="313" t="s">
        <v>4</v>
      </c>
      <c r="B2" s="313"/>
      <c r="C2" s="313"/>
      <c r="D2" s="313"/>
      <c r="E2" s="313"/>
      <c r="F2" s="313"/>
      <c r="G2" s="313"/>
      <c r="H2" s="313"/>
      <c r="I2" s="313"/>
      <c r="J2" s="313"/>
    </row>
    <row r="3" spans="1:11" ht="15.75" x14ac:dyDescent="0.25">
      <c r="A3" s="313" t="s">
        <v>28</v>
      </c>
      <c r="B3" s="313"/>
      <c r="C3" s="313"/>
      <c r="D3" s="313"/>
      <c r="E3" s="313"/>
      <c r="F3" s="313"/>
      <c r="G3" s="313"/>
      <c r="H3" s="313"/>
      <c r="I3" s="313"/>
      <c r="J3" s="313"/>
    </row>
    <row r="4" spans="1:11" ht="15.75" x14ac:dyDescent="0.25">
      <c r="A4" s="313" t="s">
        <v>38</v>
      </c>
      <c r="B4" s="313"/>
      <c r="C4" s="313"/>
      <c r="D4" s="313"/>
      <c r="E4" s="313"/>
      <c r="F4" s="313"/>
      <c r="G4" s="313"/>
      <c r="H4" s="313"/>
      <c r="I4" s="313"/>
      <c r="J4" s="313"/>
    </row>
    <row r="6" spans="1:11" ht="30.75" customHeight="1" x14ac:dyDescent="0.2">
      <c r="A6" s="307" t="s">
        <v>31</v>
      </c>
      <c r="B6" s="308"/>
      <c r="C6" s="308"/>
      <c r="D6" s="308"/>
      <c r="E6" s="308"/>
      <c r="F6" s="308"/>
      <c r="G6" s="308"/>
      <c r="H6" s="308"/>
      <c r="I6" s="308"/>
      <c r="J6" s="308"/>
    </row>
    <row r="7" spans="1:11" ht="19.5" customHeight="1" x14ac:dyDescent="0.2"/>
    <row r="8" spans="1:11" ht="16.5" customHeight="1" x14ac:dyDescent="0.2">
      <c r="A8" s="37" t="s">
        <v>29</v>
      </c>
      <c r="B8" s="36"/>
      <c r="C8" s="36"/>
      <c r="D8" s="36"/>
      <c r="E8" s="36"/>
      <c r="F8" s="36"/>
      <c r="G8" s="36"/>
      <c r="H8" s="36"/>
    </row>
    <row r="9" spans="1:11" ht="19.5" customHeight="1" x14ac:dyDescent="0.2"/>
    <row r="10" spans="1:11" ht="30.75" customHeight="1" x14ac:dyDescent="0.2">
      <c r="A10" s="307" t="s">
        <v>30</v>
      </c>
      <c r="B10" s="308"/>
      <c r="C10" s="308"/>
      <c r="D10" s="308"/>
      <c r="E10" s="308"/>
      <c r="F10" s="308"/>
      <c r="G10" s="308"/>
      <c r="H10" s="308"/>
      <c r="I10" s="308"/>
      <c r="J10" s="308"/>
    </row>
    <row r="11" spans="1:11" ht="65.25" customHeight="1" x14ac:dyDescent="0.2">
      <c r="B11" s="307" t="s">
        <v>40</v>
      </c>
      <c r="C11" s="308"/>
      <c r="D11" s="308"/>
      <c r="E11" s="308"/>
      <c r="F11" s="308"/>
      <c r="G11" s="308"/>
      <c r="H11" s="308"/>
      <c r="I11" s="308"/>
      <c r="J11" s="39"/>
      <c r="K11" s="39"/>
    </row>
    <row r="12" spans="1:11" ht="19.5" customHeight="1" x14ac:dyDescent="0.2">
      <c r="A12" s="6"/>
      <c r="B12" s="6"/>
      <c r="C12" s="6"/>
      <c r="D12" s="6"/>
      <c r="E12" s="6"/>
      <c r="F12" s="6"/>
      <c r="G12" s="6"/>
      <c r="H12" s="6"/>
    </row>
    <row r="13" spans="1:11" ht="43.5" customHeight="1" x14ac:dyDescent="0.2">
      <c r="A13" s="307" t="s">
        <v>37</v>
      </c>
      <c r="B13" s="307"/>
      <c r="C13" s="307"/>
      <c r="D13" s="307"/>
      <c r="E13" s="307"/>
      <c r="F13" s="307"/>
      <c r="G13" s="307"/>
      <c r="H13" s="307"/>
      <c r="I13" s="307"/>
      <c r="J13" s="307"/>
    </row>
    <row r="14" spans="1:11" ht="19.5" customHeight="1" x14ac:dyDescent="0.2">
      <c r="A14" s="6"/>
      <c r="B14" s="6"/>
      <c r="C14" s="6"/>
      <c r="D14" s="6"/>
      <c r="E14" s="6"/>
      <c r="F14" s="6"/>
      <c r="G14" s="6"/>
      <c r="H14" s="6"/>
    </row>
    <row r="15" spans="1:11" ht="54.75" customHeight="1" x14ac:dyDescent="0.2">
      <c r="A15" s="307" t="s">
        <v>32</v>
      </c>
      <c r="B15" s="310"/>
      <c r="C15" s="310"/>
      <c r="D15" s="310"/>
      <c r="E15" s="310"/>
      <c r="F15" s="310"/>
      <c r="G15" s="310"/>
      <c r="H15" s="310"/>
      <c r="I15" s="310"/>
      <c r="J15" s="310"/>
    </row>
    <row r="16" spans="1:11" ht="19.5" customHeight="1" x14ac:dyDescent="0.2"/>
    <row r="17" spans="1:10" ht="39" customHeight="1" x14ac:dyDescent="0.2">
      <c r="A17" s="309" t="s">
        <v>33</v>
      </c>
      <c r="B17" s="311"/>
      <c r="C17" s="311"/>
      <c r="D17" s="311"/>
      <c r="E17" s="311"/>
      <c r="F17" s="311"/>
      <c r="G17" s="311"/>
      <c r="H17" s="311"/>
      <c r="I17" s="311"/>
      <c r="J17" s="311"/>
    </row>
    <row r="18" spans="1:10" ht="19.5" customHeight="1" x14ac:dyDescent="0.2"/>
    <row r="19" spans="1:10" ht="56.25" customHeight="1" x14ac:dyDescent="0.2">
      <c r="A19" s="309" t="s">
        <v>34</v>
      </c>
      <c r="B19" s="311"/>
      <c r="C19" s="311"/>
      <c r="D19" s="311"/>
      <c r="E19" s="311"/>
      <c r="F19" s="311"/>
      <c r="G19" s="311"/>
      <c r="H19" s="311"/>
      <c r="I19" s="311"/>
      <c r="J19" s="311"/>
    </row>
    <row r="20" spans="1:10" ht="20.25" customHeight="1" x14ac:dyDescent="0.2"/>
    <row r="21" spans="1:10" ht="27.75" customHeight="1" x14ac:dyDescent="0.2">
      <c r="A21" s="309" t="s">
        <v>16</v>
      </c>
      <c r="B21" s="309"/>
      <c r="C21" s="309"/>
      <c r="D21" s="309"/>
      <c r="E21" s="309"/>
      <c r="F21" s="309"/>
      <c r="G21" s="309"/>
      <c r="H21" s="309"/>
      <c r="I21" s="309"/>
      <c r="J21" s="30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80"/>
  <sheetViews>
    <sheetView showGridLines="0" zoomScaleNormal="100" workbookViewId="0">
      <pane xSplit="2" ySplit="11" topLeftCell="K30" activePane="bottomRight" state="frozen"/>
      <selection pane="topRight" activeCell="C1" sqref="C1"/>
      <selection pane="bottomLeft" activeCell="A11" sqref="A11"/>
      <selection pane="bottomRight" activeCell="P50" sqref="P50"/>
    </sheetView>
  </sheetViews>
  <sheetFormatPr defaultColWidth="29.5703125" defaultRowHeight="12.75" x14ac:dyDescent="0.2"/>
  <cols>
    <col min="1" max="1" width="11.5703125" style="54" customWidth="1"/>
    <col min="2" max="2" width="51" customWidth="1"/>
    <col min="3" max="3" width="6.7109375" customWidth="1"/>
    <col min="4" max="4" width="10.42578125" style="74" customWidth="1"/>
    <col min="5" max="5" width="19.7109375" style="83" customWidth="1"/>
    <col min="6" max="6" width="23.140625" style="83" customWidth="1"/>
    <col min="7" max="7" width="19.28515625" style="90" customWidth="1"/>
    <col min="8" max="8" width="10.85546875" style="103" customWidth="1"/>
    <col min="9" max="9" width="10.28515625" style="90" customWidth="1"/>
    <col min="10" max="10" width="12.42578125" style="102" customWidth="1"/>
    <col min="11" max="11" width="12.28515625" style="102" customWidth="1"/>
    <col min="12" max="12" width="14.28515625" style="102" customWidth="1"/>
    <col min="13" max="13" width="13.5703125" style="102" customWidth="1"/>
    <col min="14" max="14" width="12.5703125" style="102" customWidth="1"/>
    <col min="15" max="15" width="14" style="102" bestFit="1" customWidth="1"/>
    <col min="16" max="16" width="15.28515625" style="102" bestFit="1" customWidth="1"/>
    <col min="17" max="17" width="14.7109375" style="102" customWidth="1"/>
    <col min="18" max="18" width="20.42578125" style="53" customWidth="1"/>
    <col min="19" max="19" width="16.7109375" bestFit="1" customWidth="1"/>
    <col min="20" max="20" width="13.28515625" style="51" customWidth="1"/>
    <col min="21" max="21" width="11" style="51" customWidth="1"/>
    <col min="22" max="22" width="17.28515625" style="172" customWidth="1"/>
    <col min="23" max="23" width="17.28515625" style="51" customWidth="1"/>
    <col min="24" max="24" width="20.85546875" style="51" customWidth="1"/>
    <col min="25" max="25" width="20.85546875" style="237" customWidth="1"/>
  </cols>
  <sheetData>
    <row r="1" spans="1:27" ht="15.75" x14ac:dyDescent="0.25">
      <c r="A1" s="313" t="s">
        <v>4</v>
      </c>
      <c r="B1" s="314"/>
      <c r="C1" s="314"/>
      <c r="D1" s="314"/>
      <c r="E1" s="314"/>
      <c r="F1" s="314"/>
      <c r="G1" s="314"/>
      <c r="H1" s="314"/>
      <c r="I1" s="314"/>
      <c r="J1" s="314"/>
      <c r="K1" s="314"/>
      <c r="L1" s="314"/>
      <c r="M1" s="314"/>
      <c r="N1" s="314"/>
      <c r="O1" s="314"/>
      <c r="P1" s="314"/>
      <c r="Q1" s="314"/>
      <c r="R1" s="314"/>
      <c r="S1" s="314"/>
      <c r="T1" s="314"/>
      <c r="U1" s="314"/>
      <c r="V1" s="314"/>
      <c r="W1" s="314"/>
      <c r="X1" s="314"/>
      <c r="Y1" s="238"/>
    </row>
    <row r="2" spans="1:27" ht="15.75" x14ac:dyDescent="0.25">
      <c r="A2" s="313" t="s">
        <v>9</v>
      </c>
      <c r="B2" s="314"/>
      <c r="C2" s="314"/>
      <c r="D2" s="314"/>
      <c r="E2" s="314"/>
      <c r="F2" s="314"/>
      <c r="G2" s="314"/>
      <c r="H2" s="314"/>
      <c r="I2" s="314"/>
      <c r="J2" s="314"/>
      <c r="K2" s="314"/>
      <c r="L2" s="314"/>
      <c r="M2" s="314"/>
      <c r="N2" s="314"/>
      <c r="O2" s="314"/>
      <c r="P2" s="314"/>
      <c r="Q2" s="314"/>
      <c r="R2" s="314"/>
      <c r="S2" s="314"/>
      <c r="T2" s="314"/>
      <c r="U2" s="314"/>
      <c r="V2" s="314"/>
      <c r="W2" s="314"/>
      <c r="X2" s="314"/>
      <c r="Y2" s="238"/>
    </row>
    <row r="3" spans="1:27" ht="15.75" x14ac:dyDescent="0.25">
      <c r="A3" s="313" t="s">
        <v>15</v>
      </c>
      <c r="B3" s="314"/>
      <c r="C3" s="314"/>
      <c r="D3" s="314"/>
      <c r="E3" s="314"/>
      <c r="F3" s="314"/>
      <c r="G3" s="314"/>
      <c r="H3" s="314"/>
      <c r="I3" s="314"/>
      <c r="J3" s="314"/>
      <c r="K3" s="314"/>
      <c r="L3" s="314"/>
      <c r="M3" s="314"/>
      <c r="N3" s="314"/>
      <c r="O3" s="314"/>
      <c r="P3" s="314"/>
      <c r="Q3" s="314"/>
      <c r="R3" s="314"/>
      <c r="S3" s="314"/>
      <c r="T3" s="314"/>
      <c r="U3" s="314"/>
      <c r="V3" s="314"/>
      <c r="W3" s="314"/>
      <c r="X3" s="314"/>
      <c r="Y3" s="238"/>
    </row>
    <row r="4" spans="1:27" ht="5.45" customHeight="1" x14ac:dyDescent="0.2">
      <c r="R4" s="80"/>
    </row>
    <row r="5" spans="1:27" ht="13.15" customHeight="1" x14ac:dyDescent="0.25">
      <c r="A5" s="51" t="s">
        <v>0</v>
      </c>
      <c r="B5" s="51"/>
      <c r="C5" s="142"/>
      <c r="D5" s="1"/>
      <c r="E5" s="1"/>
      <c r="F5" s="1"/>
      <c r="G5" s="1"/>
      <c r="H5" s="1"/>
      <c r="I5" s="1"/>
      <c r="J5" s="1"/>
      <c r="K5" s="1"/>
      <c r="L5" s="1"/>
      <c r="M5" s="1"/>
      <c r="N5" s="1"/>
      <c r="O5" s="1"/>
      <c r="P5" s="1"/>
      <c r="Q5" s="1"/>
      <c r="R5" s="81" t="s">
        <v>84</v>
      </c>
      <c r="S5" s="3"/>
      <c r="T5" s="57"/>
      <c r="W5" s="82">
        <v>43039</v>
      </c>
    </row>
    <row r="6" spans="1:27" ht="5.45" customHeight="1" x14ac:dyDescent="0.2">
      <c r="A6" s="62"/>
      <c r="B6" s="51"/>
      <c r="C6" s="142"/>
      <c r="D6" s="1"/>
      <c r="E6" s="1"/>
      <c r="F6" s="1"/>
      <c r="G6" s="1"/>
      <c r="H6" s="1"/>
      <c r="I6" s="1"/>
      <c r="J6" s="1"/>
      <c r="K6" s="1"/>
      <c r="L6" s="1"/>
      <c r="M6" s="1"/>
      <c r="N6" s="1"/>
      <c r="O6" s="1"/>
      <c r="P6" s="1"/>
      <c r="Q6" s="1"/>
      <c r="R6" s="80"/>
      <c r="T6" s="56"/>
      <c r="W6" s="316" t="s">
        <v>6</v>
      </c>
    </row>
    <row r="7" spans="1:27" ht="13.15" customHeight="1" x14ac:dyDescent="0.25">
      <c r="A7" s="51" t="s">
        <v>2</v>
      </c>
      <c r="B7" s="51"/>
      <c r="C7" s="142"/>
      <c r="D7" s="1"/>
      <c r="E7" s="1"/>
      <c r="F7" s="1"/>
      <c r="G7" s="1"/>
      <c r="H7" s="1"/>
      <c r="I7" s="1"/>
      <c r="J7" s="1"/>
      <c r="K7" s="1"/>
      <c r="L7" s="1"/>
      <c r="M7" s="1"/>
      <c r="N7" s="1"/>
      <c r="O7" s="1"/>
      <c r="P7" s="1"/>
      <c r="Q7" s="1"/>
      <c r="R7" s="81" t="s">
        <v>82</v>
      </c>
      <c r="S7" s="3"/>
      <c r="U7" s="60" t="s">
        <v>13</v>
      </c>
      <c r="V7" s="60"/>
      <c r="W7" s="317"/>
    </row>
    <row r="8" spans="1:27" ht="5.45" customHeight="1" x14ac:dyDescent="0.2">
      <c r="B8" s="2"/>
      <c r="C8" s="2"/>
      <c r="D8" s="76"/>
      <c r="E8" s="76"/>
      <c r="F8" s="76"/>
      <c r="G8" s="76"/>
      <c r="H8" s="76"/>
      <c r="I8" s="76"/>
      <c r="J8" s="76"/>
      <c r="K8" s="76"/>
      <c r="L8" s="76"/>
      <c r="M8" s="76"/>
      <c r="N8" s="76"/>
      <c r="O8" s="76"/>
      <c r="P8" s="76"/>
      <c r="Q8" s="76"/>
      <c r="R8" s="5"/>
      <c r="S8" s="4"/>
      <c r="U8" s="52"/>
      <c r="V8" s="173"/>
      <c r="W8" s="56"/>
    </row>
    <row r="9" spans="1:27" x14ac:dyDescent="0.2">
      <c r="A9" s="77" t="s">
        <v>35</v>
      </c>
      <c r="B9" s="2"/>
      <c r="C9" s="2"/>
      <c r="D9" s="76"/>
      <c r="E9" s="76"/>
      <c r="F9" s="76"/>
      <c r="G9" s="76"/>
      <c r="H9" s="76"/>
      <c r="I9" s="76"/>
      <c r="J9" s="76"/>
      <c r="K9" s="76"/>
      <c r="L9" s="76"/>
      <c r="M9" s="76"/>
      <c r="N9" s="76"/>
      <c r="O9" s="76"/>
      <c r="P9" s="76"/>
      <c r="Q9" s="76"/>
      <c r="R9" s="78" t="s">
        <v>92</v>
      </c>
      <c r="S9" s="3"/>
      <c r="U9" s="52"/>
      <c r="V9" s="173"/>
      <c r="W9" s="57"/>
    </row>
    <row r="10" spans="1:27" ht="76.5" x14ac:dyDescent="0.2">
      <c r="A10" s="77"/>
      <c r="B10" s="2"/>
      <c r="C10" s="2"/>
      <c r="D10" s="76"/>
      <c r="E10" s="76"/>
      <c r="F10" s="76"/>
      <c r="G10" s="76"/>
      <c r="H10" s="76"/>
      <c r="I10" s="76"/>
      <c r="J10" s="76"/>
      <c r="K10" s="76"/>
      <c r="L10" s="76"/>
      <c r="M10" s="76"/>
      <c r="N10" s="76"/>
      <c r="O10" s="76"/>
      <c r="P10" s="284" t="s">
        <v>181</v>
      </c>
      <c r="Q10" s="76"/>
      <c r="R10" s="78"/>
      <c r="S10" s="3"/>
      <c r="T10" s="108"/>
      <c r="U10" s="109"/>
      <c r="V10" s="173"/>
      <c r="W10" s="57"/>
      <c r="X10" s="108"/>
    </row>
    <row r="11" spans="1:27" s="1" customFormat="1" ht="38.25" x14ac:dyDescent="0.2">
      <c r="A11" s="144" t="s">
        <v>1</v>
      </c>
      <c r="B11" s="144" t="s">
        <v>83</v>
      </c>
      <c r="C11" s="144" t="s">
        <v>160</v>
      </c>
      <c r="D11" s="144" t="s">
        <v>85</v>
      </c>
      <c r="E11" s="144" t="s">
        <v>93</v>
      </c>
      <c r="F11" s="144" t="s">
        <v>94</v>
      </c>
      <c r="G11" s="144" t="s">
        <v>5</v>
      </c>
      <c r="H11" s="144" t="s">
        <v>104</v>
      </c>
      <c r="I11" s="145" t="s">
        <v>105</v>
      </c>
      <c r="J11" s="145" t="s">
        <v>106</v>
      </c>
      <c r="K11" s="145" t="s">
        <v>107</v>
      </c>
      <c r="L11" s="145" t="s">
        <v>108</v>
      </c>
      <c r="M11" s="145" t="s">
        <v>109</v>
      </c>
      <c r="N11" s="145" t="s">
        <v>110</v>
      </c>
      <c r="O11" s="145" t="s">
        <v>111</v>
      </c>
      <c r="P11" s="146" t="s">
        <v>112</v>
      </c>
      <c r="Q11" s="147" t="s">
        <v>103</v>
      </c>
      <c r="R11" s="144" t="s">
        <v>113</v>
      </c>
      <c r="S11" s="144" t="s">
        <v>20</v>
      </c>
      <c r="T11" s="144" t="s">
        <v>10</v>
      </c>
      <c r="U11" s="144" t="s">
        <v>12</v>
      </c>
      <c r="V11" s="179" t="s">
        <v>167</v>
      </c>
      <c r="W11" s="144" t="s">
        <v>166</v>
      </c>
      <c r="X11" s="144" t="s">
        <v>11</v>
      </c>
      <c r="Y11" s="263" t="s">
        <v>170</v>
      </c>
      <c r="Z11" s="148" t="s">
        <v>95</v>
      </c>
      <c r="AA11" s="148" t="s">
        <v>128</v>
      </c>
    </row>
    <row r="12" spans="1:27" ht="14.45" customHeight="1" x14ac:dyDescent="0.2">
      <c r="A12" s="149">
        <v>1</v>
      </c>
      <c r="B12" s="150" t="s">
        <v>180</v>
      </c>
      <c r="C12" s="151">
        <f>' Accting USE Data Entry Form'!$A12</f>
        <v>1</v>
      </c>
      <c r="D12" s="86">
        <v>42186</v>
      </c>
      <c r="E12" s="86"/>
      <c r="F12" s="86"/>
      <c r="G12" s="152">
        <v>1</v>
      </c>
      <c r="H12" s="153">
        <f t="shared" ref="H12:H43" si="0">G12*S12</f>
        <v>27286.996000000003</v>
      </c>
      <c r="I12" s="104"/>
      <c r="J12" s="104"/>
      <c r="K12" s="104"/>
      <c r="L12" s="104"/>
      <c r="M12" s="104"/>
      <c r="N12" s="104"/>
      <c r="O12" s="104"/>
      <c r="P12" s="104"/>
      <c r="Q12" s="280">
        <f>SUM(H12:P12)</f>
        <v>27286.996000000003</v>
      </c>
      <c r="R12" s="154">
        <f t="shared" ref="R12:R43" si="1">IF(Q12&lt;&gt;0,Q12/S12,0%)</f>
        <v>1</v>
      </c>
      <c r="S12" s="155">
        <v>27286.996000000003</v>
      </c>
      <c r="T12" s="156">
        <f t="shared" ref="T12:T43" si="2">R12*S12</f>
        <v>27286.996000000003</v>
      </c>
      <c r="U12" s="156">
        <f t="shared" ref="U12:U43" si="3">T12-W12</f>
        <v>27286.996000000003</v>
      </c>
      <c r="V12" s="184">
        <f>SUMIF([2]InvDetail!$L$2:$L$125,'[2] Accting USE Data Entry Form'!$A12,[2]InvDetail!$E$2:$E$125)</f>
        <v>27287</v>
      </c>
      <c r="W12" s="168">
        <f>SUMIF(InvDetail!$L$2:$L$125,' Accting USE Data Entry Form'!$A12,InvDetail!$H$2:$H$125)</f>
        <v>0</v>
      </c>
      <c r="X12" s="157">
        <f>T12-U12-W12</f>
        <v>0</v>
      </c>
      <c r="Y12" s="264">
        <f t="shared" ref="Y12:Y43" si="4">IFERROR($W12/$S12,0%)</f>
        <v>0</v>
      </c>
      <c r="Z12" s="158"/>
      <c r="AA12" s="160">
        <f t="shared" ref="AA12:AA43" si="5">Z12/S12</f>
        <v>0</v>
      </c>
    </row>
    <row r="13" spans="1:27" ht="14.45" customHeight="1" x14ac:dyDescent="0.2">
      <c r="A13" s="149">
        <v>2</v>
      </c>
      <c r="B13" s="150" t="s">
        <v>44</v>
      </c>
      <c r="C13" s="151">
        <f>' Accting USE Data Entry Form'!$A13</f>
        <v>2</v>
      </c>
      <c r="D13" s="86">
        <v>42302</v>
      </c>
      <c r="E13" s="86"/>
      <c r="F13" s="86"/>
      <c r="G13" s="152">
        <v>1</v>
      </c>
      <c r="H13" s="153">
        <f t="shared" si="0"/>
        <v>54573.992000000006</v>
      </c>
      <c r="I13" s="104"/>
      <c r="J13" s="104"/>
      <c r="K13" s="104"/>
      <c r="L13" s="104"/>
      <c r="M13" s="104"/>
      <c r="N13" s="104"/>
      <c r="O13" s="104"/>
      <c r="P13" s="104"/>
      <c r="Q13" s="280">
        <f>SUM(H13:P13)</f>
        <v>54573.992000000006</v>
      </c>
      <c r="R13" s="154">
        <f t="shared" si="1"/>
        <v>1</v>
      </c>
      <c r="S13" s="155">
        <v>54573.992000000006</v>
      </c>
      <c r="T13" s="156">
        <f t="shared" si="2"/>
        <v>54573.992000000006</v>
      </c>
      <c r="U13" s="156">
        <f t="shared" si="3"/>
        <v>2.0000000076834112E-3</v>
      </c>
      <c r="V13" s="184">
        <f>SUMIF([2]InvDetail!$L$2:$L$125,'[2] Accting USE Data Entry Form'!$A13,[2]InvDetail!$E$2:$E$125)</f>
        <v>54573.99</v>
      </c>
      <c r="W13" s="168">
        <f>SUMIF(InvDetail!$L$2:$L$125,' Accting USE Data Entry Form'!$A13,InvDetail!$H$2:$H$125)</f>
        <v>54573.99</v>
      </c>
      <c r="X13" s="157">
        <f t="shared" ref="X13:X60" si="6">T13-U13-W13</f>
        <v>0</v>
      </c>
      <c r="Y13" s="264">
        <f t="shared" si="4"/>
        <v>0.99999996335250663</v>
      </c>
      <c r="Z13" s="158"/>
      <c r="AA13" s="160">
        <f t="shared" si="5"/>
        <v>0</v>
      </c>
    </row>
    <row r="14" spans="1:27" ht="14.45" customHeight="1" x14ac:dyDescent="0.2">
      <c r="A14" s="149">
        <v>3</v>
      </c>
      <c r="B14" s="150" t="s">
        <v>45</v>
      </c>
      <c r="C14" s="151">
        <f>' Accting USE Data Entry Form'!$A14</f>
        <v>3</v>
      </c>
      <c r="D14" s="86">
        <v>42333</v>
      </c>
      <c r="E14" s="86"/>
      <c r="F14" s="86"/>
      <c r="G14" s="152">
        <v>1</v>
      </c>
      <c r="H14" s="153">
        <f t="shared" si="0"/>
        <v>54573.992000000006</v>
      </c>
      <c r="I14" s="104"/>
      <c r="J14" s="104"/>
      <c r="K14" s="104"/>
      <c r="L14" s="104"/>
      <c r="M14" s="104"/>
      <c r="N14" s="104"/>
      <c r="O14" s="104"/>
      <c r="P14" s="104"/>
      <c r="Q14" s="280">
        <f t="shared" ref="Q14:Q60" si="7">SUM(H14:P14)</f>
        <v>54573.992000000006</v>
      </c>
      <c r="R14" s="154">
        <f t="shared" si="1"/>
        <v>1</v>
      </c>
      <c r="S14" s="155">
        <v>54573.992000000006</v>
      </c>
      <c r="T14" s="156">
        <f t="shared" si="2"/>
        <v>54573.992000000006</v>
      </c>
      <c r="U14" s="156">
        <f t="shared" si="3"/>
        <v>2.0000000076834112E-3</v>
      </c>
      <c r="V14" s="184">
        <f>SUMIF([2]InvDetail!$L$2:$L$125,'[2] Accting USE Data Entry Form'!$A14,[2]InvDetail!$E$2:$E$125)</f>
        <v>54573.99</v>
      </c>
      <c r="W14" s="168">
        <f>SUMIF(InvDetail!$L$2:$L$125,' Accting USE Data Entry Form'!$A14,InvDetail!$H$2:$H$125)</f>
        <v>54573.99</v>
      </c>
      <c r="X14" s="157">
        <f t="shared" si="6"/>
        <v>0</v>
      </c>
      <c r="Y14" s="264">
        <f t="shared" si="4"/>
        <v>0.99999996335250663</v>
      </c>
      <c r="Z14" s="158"/>
      <c r="AA14" s="160">
        <f t="shared" si="5"/>
        <v>0</v>
      </c>
    </row>
    <row r="15" spans="1:27" ht="14.45" customHeight="1" x14ac:dyDescent="0.2">
      <c r="A15" s="149">
        <v>4</v>
      </c>
      <c r="B15" s="150" t="s">
        <v>46</v>
      </c>
      <c r="C15" s="151">
        <f>' Accting USE Data Entry Form'!$A15</f>
        <v>4</v>
      </c>
      <c r="D15" s="86">
        <v>42391</v>
      </c>
      <c r="E15" s="86"/>
      <c r="F15" s="86"/>
      <c r="G15" s="152">
        <v>1</v>
      </c>
      <c r="H15" s="153">
        <f t="shared" si="0"/>
        <v>114938.04</v>
      </c>
      <c r="I15" s="104"/>
      <c r="J15" s="104"/>
      <c r="K15" s="104"/>
      <c r="L15" s="104"/>
      <c r="M15" s="104"/>
      <c r="N15" s="104"/>
      <c r="O15" s="104"/>
      <c r="P15" s="104"/>
      <c r="Q15" s="280">
        <f t="shared" si="7"/>
        <v>114938.04</v>
      </c>
      <c r="R15" s="154">
        <f t="shared" si="1"/>
        <v>1</v>
      </c>
      <c r="S15" s="155">
        <v>114938.04</v>
      </c>
      <c r="T15" s="156">
        <f t="shared" si="2"/>
        <v>114938.04</v>
      </c>
      <c r="U15" s="156">
        <f t="shared" si="3"/>
        <v>0</v>
      </c>
      <c r="V15" s="184">
        <f>SUMIF([2]InvDetail!$L$2:$L$125,'[2] Accting USE Data Entry Form'!$A15,[2]InvDetail!$E$2:$E$125)</f>
        <v>114938.04</v>
      </c>
      <c r="W15" s="168">
        <f>SUMIF(InvDetail!$L$2:$L$125,' Accting USE Data Entry Form'!$A15,InvDetail!$H$2:$H$125)</f>
        <v>114938.04</v>
      </c>
      <c r="X15" s="157">
        <f t="shared" si="6"/>
        <v>0</v>
      </c>
      <c r="Y15" s="264">
        <f t="shared" si="4"/>
        <v>1</v>
      </c>
      <c r="Z15" s="158"/>
      <c r="AA15" s="160">
        <f t="shared" si="5"/>
        <v>0</v>
      </c>
    </row>
    <row r="16" spans="1:27" ht="14.45" customHeight="1" x14ac:dyDescent="0.2">
      <c r="A16" s="149">
        <v>5</v>
      </c>
      <c r="B16" s="150" t="s">
        <v>47</v>
      </c>
      <c r="C16" s="151">
        <f>' Accting USE Data Entry Form'!$A16</f>
        <v>5</v>
      </c>
      <c r="D16" s="86">
        <v>42433</v>
      </c>
      <c r="E16" s="86"/>
      <c r="F16" s="86"/>
      <c r="G16" s="152">
        <v>1</v>
      </c>
      <c r="H16" s="153">
        <f t="shared" si="0"/>
        <v>229876.08</v>
      </c>
      <c r="I16" s="104"/>
      <c r="J16" s="104"/>
      <c r="K16" s="104"/>
      <c r="L16" s="104"/>
      <c r="M16" s="104"/>
      <c r="N16" s="104"/>
      <c r="O16" s="104"/>
      <c r="P16" s="104"/>
      <c r="Q16" s="280">
        <f t="shared" si="7"/>
        <v>229876.08</v>
      </c>
      <c r="R16" s="154">
        <f t="shared" si="1"/>
        <v>1</v>
      </c>
      <c r="S16" s="155">
        <v>229876.08</v>
      </c>
      <c r="T16" s="156">
        <f t="shared" si="2"/>
        <v>229876.08</v>
      </c>
      <c r="U16" s="156">
        <f t="shared" si="3"/>
        <v>0</v>
      </c>
      <c r="V16" s="184">
        <f>SUMIF([2]InvDetail!$L$2:$L$125,'[2] Accting USE Data Entry Form'!$A16,[2]InvDetail!$E$2:$E$125)</f>
        <v>229876.08</v>
      </c>
      <c r="W16" s="168">
        <f>SUMIF(InvDetail!$L$2:$L$125,' Accting USE Data Entry Form'!$A16,InvDetail!$H$2:$H$125)</f>
        <v>229876.08</v>
      </c>
      <c r="X16" s="157">
        <f t="shared" si="6"/>
        <v>0</v>
      </c>
      <c r="Y16" s="264">
        <f t="shared" si="4"/>
        <v>1</v>
      </c>
      <c r="Z16" s="158"/>
      <c r="AA16" s="160">
        <f t="shared" si="5"/>
        <v>0</v>
      </c>
    </row>
    <row r="17" spans="1:27" ht="14.45" customHeight="1" x14ac:dyDescent="0.2">
      <c r="A17" s="149">
        <v>6</v>
      </c>
      <c r="B17" s="150" t="s">
        <v>48</v>
      </c>
      <c r="C17" s="151">
        <f>' Accting USE Data Entry Form'!$A17</f>
        <v>6</v>
      </c>
      <c r="D17" s="86">
        <v>42562</v>
      </c>
      <c r="E17" s="86">
        <v>42664</v>
      </c>
      <c r="F17" s="86">
        <v>42664</v>
      </c>
      <c r="G17" s="152">
        <v>1</v>
      </c>
      <c r="H17" s="153">
        <f t="shared" si="0"/>
        <v>229876.08</v>
      </c>
      <c r="I17" s="104"/>
      <c r="J17" s="104"/>
      <c r="K17" s="104"/>
      <c r="L17" s="104"/>
      <c r="M17" s="104"/>
      <c r="N17" s="104"/>
      <c r="O17" s="104"/>
      <c r="P17" s="104"/>
      <c r="Q17" s="280">
        <f t="shared" si="7"/>
        <v>229876.08</v>
      </c>
      <c r="R17" s="154">
        <f t="shared" si="1"/>
        <v>1</v>
      </c>
      <c r="S17" s="155">
        <v>229876.08</v>
      </c>
      <c r="T17" s="156">
        <f t="shared" si="2"/>
        <v>229876.08</v>
      </c>
      <c r="U17" s="156">
        <f t="shared" si="3"/>
        <v>0</v>
      </c>
      <c r="V17" s="184">
        <f>SUMIF([2]InvDetail!$L$2:$L$125,'[2] Accting USE Data Entry Form'!$A17,[2]InvDetail!$E$2:$E$125)</f>
        <v>229876.08000000002</v>
      </c>
      <c r="W17" s="168">
        <f>SUMIF(InvDetail!$L$2:$L$125,' Accting USE Data Entry Form'!$A17,InvDetail!$H$2:$H$125)</f>
        <v>229876.08000000002</v>
      </c>
      <c r="X17" s="157">
        <f t="shared" si="6"/>
        <v>0</v>
      </c>
      <c r="Y17" s="264">
        <f t="shared" si="4"/>
        <v>1.0000000000000002</v>
      </c>
      <c r="Z17" s="158"/>
      <c r="AA17" s="160">
        <f t="shared" si="5"/>
        <v>0</v>
      </c>
    </row>
    <row r="18" spans="1:27" ht="14.45" customHeight="1" x14ac:dyDescent="0.2">
      <c r="A18" s="149">
        <v>7</v>
      </c>
      <c r="B18" s="150" t="s">
        <v>49</v>
      </c>
      <c r="C18" s="151">
        <f>' Accting USE Data Entry Form'!$A18</f>
        <v>7</v>
      </c>
      <c r="D18" s="86">
        <v>42391</v>
      </c>
      <c r="E18" s="86"/>
      <c r="F18" s="86"/>
      <c r="G18" s="152">
        <v>1</v>
      </c>
      <c r="H18" s="153">
        <f t="shared" si="0"/>
        <v>777203.75</v>
      </c>
      <c r="I18" s="104"/>
      <c r="J18" s="104"/>
      <c r="K18" s="104"/>
      <c r="L18" s="104"/>
      <c r="M18" s="104"/>
      <c r="N18" s="104"/>
      <c r="O18" s="104"/>
      <c r="P18" s="104"/>
      <c r="Q18" s="280">
        <f t="shared" si="7"/>
        <v>777203.75</v>
      </c>
      <c r="R18" s="154">
        <f t="shared" si="1"/>
        <v>1</v>
      </c>
      <c r="S18" s="155">
        <v>777203.75</v>
      </c>
      <c r="T18" s="156">
        <f t="shared" si="2"/>
        <v>777203.75</v>
      </c>
      <c r="U18" s="156">
        <f t="shared" si="3"/>
        <v>0</v>
      </c>
      <c r="V18" s="184">
        <f>SUMIF([2]InvDetail!$L$2:$L$125,'[2] Accting USE Data Entry Form'!$A18,[2]InvDetail!$E$2:$E$125)</f>
        <v>777203.75</v>
      </c>
      <c r="W18" s="168">
        <f>SUMIF(InvDetail!$L$2:$L$125,' Accting USE Data Entry Form'!$A18,InvDetail!$H$2:$H$125)</f>
        <v>777203.75</v>
      </c>
      <c r="X18" s="157">
        <f t="shared" si="6"/>
        <v>0</v>
      </c>
      <c r="Y18" s="264">
        <f t="shared" si="4"/>
        <v>1</v>
      </c>
      <c r="Z18" s="158"/>
      <c r="AA18" s="160">
        <f t="shared" si="5"/>
        <v>0</v>
      </c>
    </row>
    <row r="19" spans="1:27" ht="14.45" customHeight="1" x14ac:dyDescent="0.2">
      <c r="A19" s="149">
        <v>8</v>
      </c>
      <c r="B19" s="150" t="s">
        <v>50</v>
      </c>
      <c r="C19" s="151">
        <f>' Accting USE Data Entry Form'!$A19</f>
        <v>8</v>
      </c>
      <c r="D19" s="86">
        <v>42591</v>
      </c>
      <c r="E19" s="86"/>
      <c r="F19" s="86"/>
      <c r="G19" s="152">
        <v>1</v>
      </c>
      <c r="H19" s="153">
        <f>G19*S19</f>
        <v>2176170.5</v>
      </c>
      <c r="I19" s="104"/>
      <c r="J19" s="104"/>
      <c r="K19" s="104"/>
      <c r="L19" s="104"/>
      <c r="M19" s="104"/>
      <c r="N19" s="104"/>
      <c r="O19" s="104"/>
      <c r="P19" s="104"/>
      <c r="Q19" s="280">
        <f t="shared" si="7"/>
        <v>2176170.5</v>
      </c>
      <c r="R19" s="154">
        <f t="shared" si="1"/>
        <v>1</v>
      </c>
      <c r="S19" s="155">
        <v>2176170.5</v>
      </c>
      <c r="T19" s="156">
        <f t="shared" si="2"/>
        <v>2176170.5</v>
      </c>
      <c r="U19" s="156">
        <f t="shared" si="3"/>
        <v>0</v>
      </c>
      <c r="V19" s="184">
        <f>SUMIF([2]InvDetail!$L$2:$L$125,'[2] Accting USE Data Entry Form'!$A19,[2]InvDetail!$E$2:$E$125)</f>
        <v>2176170.5</v>
      </c>
      <c r="W19" s="168">
        <f>SUMIF(InvDetail!$L$2:$L$125,' Accting USE Data Entry Form'!$A19,InvDetail!$H$2:$H$125)</f>
        <v>2176170.5</v>
      </c>
      <c r="X19" s="157">
        <f t="shared" si="6"/>
        <v>0</v>
      </c>
      <c r="Y19" s="264">
        <f t="shared" si="4"/>
        <v>1</v>
      </c>
      <c r="Z19" s="158"/>
      <c r="AA19" s="160">
        <f t="shared" si="5"/>
        <v>0</v>
      </c>
    </row>
    <row r="20" spans="1:27" ht="14.45" customHeight="1" x14ac:dyDescent="0.2">
      <c r="A20" s="149">
        <v>9</v>
      </c>
      <c r="B20" s="150" t="s">
        <v>51</v>
      </c>
      <c r="C20" s="151">
        <f>' Accting USE Data Entry Form'!$A20</f>
        <v>9</v>
      </c>
      <c r="D20" s="86">
        <v>42668</v>
      </c>
      <c r="E20" s="86"/>
      <c r="F20" s="86"/>
      <c r="G20" s="152">
        <v>1</v>
      </c>
      <c r="H20" s="153">
        <f t="shared" si="0"/>
        <v>233161.13</v>
      </c>
      <c r="I20" s="104"/>
      <c r="J20" s="104"/>
      <c r="K20" s="104"/>
      <c r="L20" s="104"/>
      <c r="M20" s="104"/>
      <c r="N20" s="104"/>
      <c r="O20" s="104"/>
      <c r="P20" s="104"/>
      <c r="Q20" s="280">
        <f t="shared" si="7"/>
        <v>233161.13</v>
      </c>
      <c r="R20" s="154">
        <f t="shared" si="1"/>
        <v>1</v>
      </c>
      <c r="S20" s="155">
        <v>233161.13</v>
      </c>
      <c r="T20" s="156">
        <f t="shared" si="2"/>
        <v>233161.13</v>
      </c>
      <c r="U20" s="156">
        <f t="shared" si="3"/>
        <v>1.0000000009313226E-2</v>
      </c>
      <c r="V20" s="184">
        <f>SUMIF([2]InvDetail!$L$2:$L$125,'[2] Accting USE Data Entry Form'!$A20,[2]InvDetail!$E$2:$E$125)</f>
        <v>233161.12</v>
      </c>
      <c r="W20" s="168">
        <f>SUMIF(InvDetail!$L$2:$L$125,' Accting USE Data Entry Form'!$A20,InvDetail!$H$2:$H$125)</f>
        <v>233161.12</v>
      </c>
      <c r="X20" s="157">
        <f t="shared" si="6"/>
        <v>0</v>
      </c>
      <c r="Y20" s="264">
        <f t="shared" si="4"/>
        <v>0.9999999571112046</v>
      </c>
      <c r="Z20" s="158"/>
      <c r="AA20" s="160">
        <f t="shared" si="5"/>
        <v>0</v>
      </c>
    </row>
    <row r="21" spans="1:27" ht="14.45" customHeight="1" x14ac:dyDescent="0.2">
      <c r="A21" s="149">
        <v>10</v>
      </c>
      <c r="B21" s="150" t="s">
        <v>52</v>
      </c>
      <c r="C21" s="151">
        <f>' Accting USE Data Entry Form'!$A21</f>
        <v>10</v>
      </c>
      <c r="D21" s="86">
        <v>42675</v>
      </c>
      <c r="E21" s="86"/>
      <c r="F21" s="86"/>
      <c r="G21" s="152">
        <v>1</v>
      </c>
      <c r="H21" s="153">
        <f t="shared" si="0"/>
        <v>233161.13</v>
      </c>
      <c r="I21" s="104"/>
      <c r="J21" s="104"/>
      <c r="K21" s="104"/>
      <c r="L21" s="104"/>
      <c r="M21" s="104"/>
      <c r="N21" s="104"/>
      <c r="O21" s="104"/>
      <c r="P21" s="104"/>
      <c r="Q21" s="280">
        <f t="shared" si="7"/>
        <v>233161.13</v>
      </c>
      <c r="R21" s="154">
        <f t="shared" si="1"/>
        <v>1</v>
      </c>
      <c r="S21" s="155">
        <v>233161.13</v>
      </c>
      <c r="T21" s="156">
        <f t="shared" si="2"/>
        <v>233161.13</v>
      </c>
      <c r="U21" s="156">
        <f t="shared" si="3"/>
        <v>1.0000000009313226E-2</v>
      </c>
      <c r="V21" s="184">
        <f>SUMIF([2]InvDetail!$L$2:$L$125,'[2] Accting USE Data Entry Form'!$A21,[2]InvDetail!$E$2:$E$125)</f>
        <v>233161.12</v>
      </c>
      <c r="W21" s="168">
        <f>SUMIF(InvDetail!$L$2:$L$125,' Accting USE Data Entry Form'!$A21,InvDetail!$H$2:$H$125)</f>
        <v>233161.12</v>
      </c>
      <c r="X21" s="157">
        <f t="shared" si="6"/>
        <v>0</v>
      </c>
      <c r="Y21" s="264">
        <f t="shared" si="4"/>
        <v>0.9999999571112046</v>
      </c>
      <c r="Z21" s="158"/>
      <c r="AA21" s="160">
        <f t="shared" si="5"/>
        <v>0</v>
      </c>
    </row>
    <row r="22" spans="1:27" ht="14.45" customHeight="1" x14ac:dyDescent="0.2">
      <c r="A22" s="149">
        <v>11</v>
      </c>
      <c r="B22" s="150" t="s">
        <v>53</v>
      </c>
      <c r="C22" s="151">
        <f>' Accting USE Data Entry Form'!$A22</f>
        <v>11</v>
      </c>
      <c r="D22" s="86">
        <v>42682</v>
      </c>
      <c r="E22" s="86"/>
      <c r="F22" s="86"/>
      <c r="G22" s="152">
        <v>1</v>
      </c>
      <c r="H22" s="153">
        <f t="shared" si="0"/>
        <v>233161.13</v>
      </c>
      <c r="I22" s="104"/>
      <c r="J22" s="104"/>
      <c r="K22" s="104"/>
      <c r="L22" s="104"/>
      <c r="M22" s="104"/>
      <c r="N22" s="104"/>
      <c r="O22" s="104"/>
      <c r="P22" s="104"/>
      <c r="Q22" s="280">
        <f t="shared" si="7"/>
        <v>233161.13</v>
      </c>
      <c r="R22" s="154">
        <f t="shared" si="1"/>
        <v>1</v>
      </c>
      <c r="S22" s="155">
        <v>233161.13</v>
      </c>
      <c r="T22" s="156">
        <f t="shared" si="2"/>
        <v>233161.13</v>
      </c>
      <c r="U22" s="156">
        <f t="shared" si="3"/>
        <v>1.0000000009313226E-2</v>
      </c>
      <c r="V22" s="184">
        <f>SUMIF([2]InvDetail!$L$2:$L$125,'[2] Accting USE Data Entry Form'!$A22,[2]InvDetail!$E$2:$E$125)</f>
        <v>233161.12</v>
      </c>
      <c r="W22" s="168">
        <f>SUMIF(InvDetail!$L$2:$L$125,' Accting USE Data Entry Form'!$A22,InvDetail!$H$2:$H$125)</f>
        <v>233161.12</v>
      </c>
      <c r="X22" s="157">
        <f t="shared" si="6"/>
        <v>0</v>
      </c>
      <c r="Y22" s="264">
        <f t="shared" si="4"/>
        <v>0.9999999571112046</v>
      </c>
      <c r="Z22" s="158"/>
      <c r="AA22" s="160">
        <f t="shared" si="5"/>
        <v>0</v>
      </c>
    </row>
    <row r="23" spans="1:27" ht="14.45" customHeight="1" x14ac:dyDescent="0.2">
      <c r="A23" s="149">
        <v>12</v>
      </c>
      <c r="B23" s="150" t="s">
        <v>54</v>
      </c>
      <c r="C23" s="151">
        <f>' Accting USE Data Entry Form'!$A23</f>
        <v>12</v>
      </c>
      <c r="D23" s="86">
        <v>42689</v>
      </c>
      <c r="E23" s="86"/>
      <c r="F23" s="86"/>
      <c r="G23" s="152">
        <v>0.5</v>
      </c>
      <c r="H23" s="153">
        <f t="shared" si="0"/>
        <v>116580.565</v>
      </c>
      <c r="I23" s="104"/>
      <c r="J23" s="104">
        <v>116580.565</v>
      </c>
      <c r="K23" s="104"/>
      <c r="L23" s="104"/>
      <c r="M23" s="104"/>
      <c r="N23" s="104"/>
      <c r="O23" s="104"/>
      <c r="P23" s="104"/>
      <c r="Q23" s="280">
        <f t="shared" si="7"/>
        <v>233161.13</v>
      </c>
      <c r="R23" s="154">
        <f t="shared" si="1"/>
        <v>1</v>
      </c>
      <c r="S23" s="155">
        <v>233161.13</v>
      </c>
      <c r="T23" s="156">
        <f t="shared" si="2"/>
        <v>233161.13</v>
      </c>
      <c r="U23" s="156">
        <f t="shared" si="3"/>
        <v>3.3333333558402956E-3</v>
      </c>
      <c r="V23" s="184">
        <f>SUMIF([2]InvDetail!$L$2:$L$125,'[2] Accting USE Data Entry Form'!$A23,[2]InvDetail!$E$2:$E$125)</f>
        <v>233161.12666666665</v>
      </c>
      <c r="W23" s="168">
        <f>SUMIF(InvDetail!$L$2:$L$125,' Accting USE Data Entry Form'!$A23,InvDetail!$H$2:$H$125)</f>
        <v>233161.12666666665</v>
      </c>
      <c r="X23" s="157">
        <f t="shared" si="6"/>
        <v>0</v>
      </c>
      <c r="Y23" s="264">
        <f t="shared" si="4"/>
        <v>0.99999998570373472</v>
      </c>
      <c r="Z23" s="158"/>
      <c r="AA23" s="160">
        <f t="shared" si="5"/>
        <v>0</v>
      </c>
    </row>
    <row r="24" spans="1:27" ht="14.45" customHeight="1" x14ac:dyDescent="0.2">
      <c r="A24" s="149">
        <v>13</v>
      </c>
      <c r="B24" s="150" t="s">
        <v>55</v>
      </c>
      <c r="C24" s="151">
        <f>' Accting USE Data Entry Form'!$A24</f>
        <v>13</v>
      </c>
      <c r="D24" s="86">
        <v>42696</v>
      </c>
      <c r="E24" s="86"/>
      <c r="F24" s="86"/>
      <c r="G24" s="152">
        <v>1</v>
      </c>
      <c r="H24" s="153">
        <f t="shared" si="0"/>
        <v>233161.13</v>
      </c>
      <c r="I24" s="104"/>
      <c r="J24" s="104"/>
      <c r="K24" s="104"/>
      <c r="L24" s="104"/>
      <c r="M24" s="104"/>
      <c r="N24" s="104"/>
      <c r="O24" s="104"/>
      <c r="P24" s="104"/>
      <c r="Q24" s="280">
        <f t="shared" si="7"/>
        <v>233161.13</v>
      </c>
      <c r="R24" s="154">
        <f t="shared" si="1"/>
        <v>1</v>
      </c>
      <c r="S24" s="155">
        <v>233161.13</v>
      </c>
      <c r="T24" s="156">
        <f t="shared" si="2"/>
        <v>233161.13</v>
      </c>
      <c r="U24" s="156">
        <f t="shared" si="3"/>
        <v>1.0000000009313226E-2</v>
      </c>
      <c r="V24" s="184">
        <f>SUMIF([2]InvDetail!$L$2:$L$125,'[2] Accting USE Data Entry Form'!$A24,[2]InvDetail!$E$2:$E$125)</f>
        <v>233161.12</v>
      </c>
      <c r="W24" s="168">
        <f>SUMIF(InvDetail!$L$2:$L$125,' Accting USE Data Entry Form'!$A24,InvDetail!$H$2:$H$125)</f>
        <v>233161.12</v>
      </c>
      <c r="X24" s="157">
        <f t="shared" si="6"/>
        <v>0</v>
      </c>
      <c r="Y24" s="264">
        <f t="shared" si="4"/>
        <v>0.9999999571112046</v>
      </c>
      <c r="Z24" s="158"/>
      <c r="AA24" s="160">
        <f t="shared" si="5"/>
        <v>0</v>
      </c>
    </row>
    <row r="25" spans="1:27" ht="14.45" customHeight="1" x14ac:dyDescent="0.2">
      <c r="A25" s="149">
        <v>14</v>
      </c>
      <c r="B25" s="150" t="s">
        <v>56</v>
      </c>
      <c r="C25" s="151">
        <f>' Accting USE Data Entry Form'!$A25</f>
        <v>14</v>
      </c>
      <c r="D25" s="86">
        <v>42703</v>
      </c>
      <c r="E25" s="86"/>
      <c r="F25" s="86"/>
      <c r="G25" s="152">
        <v>1</v>
      </c>
      <c r="H25" s="153">
        <f t="shared" si="0"/>
        <v>233161.13</v>
      </c>
      <c r="I25" s="104"/>
      <c r="J25" s="104"/>
      <c r="K25" s="104"/>
      <c r="L25" s="104"/>
      <c r="M25" s="104"/>
      <c r="N25" s="104"/>
      <c r="O25" s="104"/>
      <c r="P25" s="104"/>
      <c r="Q25" s="280">
        <f t="shared" si="7"/>
        <v>233161.13</v>
      </c>
      <c r="R25" s="154">
        <f t="shared" si="1"/>
        <v>1</v>
      </c>
      <c r="S25" s="155">
        <v>233161.13</v>
      </c>
      <c r="T25" s="156">
        <f t="shared" si="2"/>
        <v>233161.13</v>
      </c>
      <c r="U25" s="156">
        <f t="shared" si="3"/>
        <v>1.0000000009313226E-2</v>
      </c>
      <c r="V25" s="184">
        <f>SUMIF([2]InvDetail!$L$2:$L$125,'[2] Accting USE Data Entry Form'!$A25,[2]InvDetail!$E$2:$E$125)</f>
        <v>233161.12</v>
      </c>
      <c r="W25" s="168">
        <f>SUMIF(InvDetail!$L$2:$L$125,' Accting USE Data Entry Form'!$A25,InvDetail!$H$2:$H$125)</f>
        <v>233161.12</v>
      </c>
      <c r="X25" s="157">
        <f t="shared" si="6"/>
        <v>0</v>
      </c>
      <c r="Y25" s="264">
        <f t="shared" si="4"/>
        <v>0.9999999571112046</v>
      </c>
      <c r="Z25" s="158"/>
      <c r="AA25" s="160">
        <f t="shared" si="5"/>
        <v>0</v>
      </c>
    </row>
    <row r="26" spans="1:27" ht="14.45" customHeight="1" x14ac:dyDescent="0.2">
      <c r="A26" s="149">
        <v>15</v>
      </c>
      <c r="B26" s="150" t="s">
        <v>57</v>
      </c>
      <c r="C26" s="151">
        <f>' Accting USE Data Entry Form'!$A26</f>
        <v>15</v>
      </c>
      <c r="D26" s="86">
        <v>42710</v>
      </c>
      <c r="E26" s="86"/>
      <c r="F26" s="86"/>
      <c r="G26" s="152">
        <v>0</v>
      </c>
      <c r="H26" s="153">
        <f>G26*S26</f>
        <v>0</v>
      </c>
      <c r="I26" s="104"/>
      <c r="J26" s="104"/>
      <c r="K26" s="104">
        <v>233161.13</v>
      </c>
      <c r="L26" s="104"/>
      <c r="M26" s="104"/>
      <c r="N26" s="104"/>
      <c r="O26" s="104"/>
      <c r="P26" s="104"/>
      <c r="Q26" s="280">
        <f t="shared" si="7"/>
        <v>233161.13</v>
      </c>
      <c r="R26" s="154">
        <f t="shared" si="1"/>
        <v>1</v>
      </c>
      <c r="S26" s="155">
        <v>233161.13</v>
      </c>
      <c r="T26" s="156">
        <f t="shared" si="2"/>
        <v>233161.13</v>
      </c>
      <c r="U26" s="156">
        <f t="shared" si="3"/>
        <v>1.0000000009313226E-2</v>
      </c>
      <c r="V26" s="184">
        <f>SUMIF([2]InvDetail!$L$2:$L$125,'[2] Accting USE Data Entry Form'!$A26,[2]InvDetail!$E$2:$E$125)</f>
        <v>233161.12</v>
      </c>
      <c r="W26" s="168">
        <f>SUMIF(InvDetail!$L$2:$L$125,' Accting USE Data Entry Form'!$A26,InvDetail!$H$2:$H$125)</f>
        <v>233161.12</v>
      </c>
      <c r="X26" s="157">
        <f t="shared" si="6"/>
        <v>0</v>
      </c>
      <c r="Y26" s="264">
        <f t="shared" si="4"/>
        <v>0.9999999571112046</v>
      </c>
      <c r="Z26" s="158"/>
      <c r="AA26" s="160">
        <f t="shared" si="5"/>
        <v>0</v>
      </c>
    </row>
    <row r="27" spans="1:27" s="115" customFormat="1" ht="14.45" customHeight="1" x14ac:dyDescent="0.2">
      <c r="A27" s="149">
        <v>16</v>
      </c>
      <c r="B27" s="150" t="s">
        <v>58</v>
      </c>
      <c r="C27" s="151">
        <f>' Accting USE Data Entry Form'!$A27</f>
        <v>16</v>
      </c>
      <c r="D27" s="86">
        <v>42717</v>
      </c>
      <c r="E27" s="86"/>
      <c r="F27" s="86"/>
      <c r="G27" s="152">
        <v>0</v>
      </c>
      <c r="H27" s="153">
        <f>G27*S27</f>
        <v>0</v>
      </c>
      <c r="I27" s="104"/>
      <c r="J27" s="104"/>
      <c r="K27" s="104"/>
      <c r="L27" s="104">
        <v>0</v>
      </c>
      <c r="M27" s="104"/>
      <c r="N27" s="104">
        <v>58290.283333333333</v>
      </c>
      <c r="O27" s="104"/>
      <c r="P27" s="276">
        <v>162023.666</v>
      </c>
      <c r="Q27" s="280">
        <f>SUM(H27:P27)</f>
        <v>220313.94933333332</v>
      </c>
      <c r="R27" s="301">
        <f t="shared" si="1"/>
        <v>0.94489998969096312</v>
      </c>
      <c r="S27" s="155">
        <v>233161.13</v>
      </c>
      <c r="T27" s="156">
        <f t="shared" si="2"/>
        <v>220313.94933333332</v>
      </c>
      <c r="U27" s="156">
        <f>T27-W27</f>
        <v>4639.9099999999744</v>
      </c>
      <c r="V27" s="156">
        <f>SUMIF([2]InvDetail!$L$2:$L$125,'[2] Accting USE Data Entry Form'!$A27,[2]InvDetail!$E$2:$E$125)</f>
        <v>233161.12333333332</v>
      </c>
      <c r="W27" s="282">
        <f>SUMIF(InvDetail!$L$2:$L$125,' Accting USE Data Entry Form'!$A27,InvDetail!$H$2:$H$125)</f>
        <v>215674.03933333335</v>
      </c>
      <c r="X27" s="157">
        <f t="shared" si="6"/>
        <v>0</v>
      </c>
      <c r="Y27" s="264">
        <f t="shared" si="4"/>
        <v>0.92499997462412942</v>
      </c>
      <c r="Z27" s="158"/>
      <c r="AA27" s="160">
        <f t="shared" si="5"/>
        <v>0</v>
      </c>
    </row>
    <row r="28" spans="1:27" ht="14.45" customHeight="1" x14ac:dyDescent="0.2">
      <c r="A28" s="149">
        <v>17</v>
      </c>
      <c r="B28" s="150" t="s">
        <v>59</v>
      </c>
      <c r="C28" s="151">
        <f>' Accting USE Data Entry Form'!$A28</f>
        <v>17</v>
      </c>
      <c r="D28" s="86">
        <v>42724</v>
      </c>
      <c r="E28" s="86"/>
      <c r="F28" s="86"/>
      <c r="G28" s="152">
        <v>0</v>
      </c>
      <c r="H28" s="153">
        <f t="shared" si="0"/>
        <v>0</v>
      </c>
      <c r="I28" s="104"/>
      <c r="J28" s="104"/>
      <c r="K28" s="104"/>
      <c r="L28" s="104"/>
      <c r="M28" s="104"/>
      <c r="N28" s="155"/>
      <c r="O28" s="104"/>
      <c r="P28" s="104">
        <v>209845.02</v>
      </c>
      <c r="Q28" s="280">
        <f t="shared" si="7"/>
        <v>209845.02</v>
      </c>
      <c r="R28" s="154">
        <f t="shared" si="1"/>
        <v>0.90000001286663855</v>
      </c>
      <c r="S28" s="155">
        <v>233161.13</v>
      </c>
      <c r="T28" s="156">
        <f t="shared" si="2"/>
        <v>209845.02</v>
      </c>
      <c r="U28" s="156">
        <f t="shared" si="3"/>
        <v>1.1999999987892807E-2</v>
      </c>
      <c r="V28" s="184">
        <f>SUMIF([2]InvDetail!$L$2:$L$125,'[2] Accting USE Data Entry Form'!$A28,[2]InvDetail!$E$2:$E$125)</f>
        <v>233161.12</v>
      </c>
      <c r="W28" s="168">
        <f>SUMIF(InvDetail!$L$2:$L$125,' Accting USE Data Entry Form'!$A28,InvDetail!$H$2:$H$125)</f>
        <v>209845.008</v>
      </c>
      <c r="X28" s="157">
        <f t="shared" si="6"/>
        <v>0</v>
      </c>
      <c r="Y28" s="264">
        <f t="shared" si="4"/>
        <v>0.89999996140008409</v>
      </c>
      <c r="Z28" s="158"/>
      <c r="AA28" s="160">
        <f t="shared" si="5"/>
        <v>0</v>
      </c>
    </row>
    <row r="29" spans="1:27" ht="14.45" customHeight="1" x14ac:dyDescent="0.2">
      <c r="A29" s="149">
        <v>18</v>
      </c>
      <c r="B29" s="150" t="s">
        <v>60</v>
      </c>
      <c r="C29" s="151">
        <f>' Accting USE Data Entry Form'!$A29</f>
        <v>18</v>
      </c>
      <c r="D29" s="86">
        <v>42731</v>
      </c>
      <c r="E29" s="86"/>
      <c r="F29" s="86"/>
      <c r="G29" s="152">
        <v>0</v>
      </c>
      <c r="H29" s="153">
        <f t="shared" si="0"/>
        <v>0</v>
      </c>
      <c r="I29" s="104"/>
      <c r="J29" s="104"/>
      <c r="K29" s="104"/>
      <c r="L29" s="104"/>
      <c r="M29" s="104"/>
      <c r="N29" s="104"/>
      <c r="O29" s="104"/>
      <c r="P29" s="104">
        <v>209845.02</v>
      </c>
      <c r="Q29" s="280">
        <f>SUM(H29:P29)</f>
        <v>209845.02</v>
      </c>
      <c r="R29" s="154">
        <f t="shared" si="1"/>
        <v>0.90000001286663855</v>
      </c>
      <c r="S29" s="155">
        <v>233161.13</v>
      </c>
      <c r="T29" s="156">
        <f t="shared" si="2"/>
        <v>209845.02</v>
      </c>
      <c r="U29" s="156">
        <f t="shared" si="3"/>
        <v>1.1999999987892807E-2</v>
      </c>
      <c r="V29" s="184">
        <f>SUMIF([2]InvDetail!$L$2:$L$125,'[2] Accting USE Data Entry Form'!$A29,[2]InvDetail!$E$2:$E$125)</f>
        <v>233161.12</v>
      </c>
      <c r="W29" s="168">
        <f>SUMIF(InvDetail!$L$2:$L$125,' Accting USE Data Entry Form'!$A29,InvDetail!$H$2:$H$125)</f>
        <v>209845.008</v>
      </c>
      <c r="X29" s="157">
        <f t="shared" si="6"/>
        <v>0</v>
      </c>
      <c r="Y29" s="264">
        <f t="shared" si="4"/>
        <v>0.89999996140008409</v>
      </c>
      <c r="Z29" s="158"/>
      <c r="AA29" s="160">
        <f t="shared" si="5"/>
        <v>0</v>
      </c>
    </row>
    <row r="30" spans="1:27" ht="14.45" customHeight="1" x14ac:dyDescent="0.2">
      <c r="A30" s="149">
        <v>19</v>
      </c>
      <c r="B30" s="150" t="s">
        <v>61</v>
      </c>
      <c r="C30" s="151">
        <f>' Accting USE Data Entry Form'!$A30</f>
        <v>19</v>
      </c>
      <c r="D30" s="86">
        <v>42738</v>
      </c>
      <c r="E30" s="86"/>
      <c r="F30" s="86"/>
      <c r="G30" s="152">
        <v>0</v>
      </c>
      <c r="H30" s="153">
        <f t="shared" si="0"/>
        <v>0</v>
      </c>
      <c r="I30" s="104"/>
      <c r="J30" s="104"/>
      <c r="K30" s="104"/>
      <c r="L30" s="155">
        <v>155440.75</v>
      </c>
      <c r="M30" s="104"/>
      <c r="N30" s="104"/>
      <c r="O30" s="104"/>
      <c r="P30" s="104"/>
      <c r="Q30" s="280">
        <f>SUM(H30:P30)</f>
        <v>155440.75</v>
      </c>
      <c r="R30" s="154">
        <f t="shared" si="1"/>
        <v>1</v>
      </c>
      <c r="S30" s="155">
        <v>155440.75</v>
      </c>
      <c r="T30" s="156">
        <f t="shared" si="2"/>
        <v>155440.75</v>
      </c>
      <c r="U30" s="156">
        <f t="shared" si="3"/>
        <v>-1.0000000009313226E-2</v>
      </c>
      <c r="V30" s="184">
        <f>SUMIF([2]InvDetail!$L$2:$L$125,'[2] Accting USE Data Entry Form'!$A30,[2]InvDetail!$E$2:$E$125)</f>
        <v>155440.76</v>
      </c>
      <c r="W30" s="168">
        <f>SUMIF(InvDetail!$L$2:$L$125,' Accting USE Data Entry Form'!$A30,InvDetail!$H$2:$H$125)</f>
        <v>155440.76</v>
      </c>
      <c r="X30" s="157">
        <f t="shared" si="6"/>
        <v>0</v>
      </c>
      <c r="Y30" s="264">
        <f t="shared" si="4"/>
        <v>1.0000000643331945</v>
      </c>
      <c r="Z30" s="158"/>
      <c r="AA30" s="160">
        <f t="shared" si="5"/>
        <v>0</v>
      </c>
    </row>
    <row r="31" spans="1:27" ht="14.45" customHeight="1" x14ac:dyDescent="0.2">
      <c r="A31" s="149">
        <v>20</v>
      </c>
      <c r="B31" s="150" t="s">
        <v>62</v>
      </c>
      <c r="C31" s="151">
        <f>' Accting USE Data Entry Form'!$A31</f>
        <v>20</v>
      </c>
      <c r="D31" s="86">
        <v>42745</v>
      </c>
      <c r="E31" s="86"/>
      <c r="F31" s="86"/>
      <c r="G31" s="152">
        <v>0</v>
      </c>
      <c r="H31" s="153">
        <f t="shared" si="0"/>
        <v>0</v>
      </c>
      <c r="I31" s="104"/>
      <c r="J31" s="104"/>
      <c r="K31" s="104"/>
      <c r="L31" s="104"/>
      <c r="M31" s="155">
        <v>155440.75</v>
      </c>
      <c r="N31" s="104"/>
      <c r="O31" s="104"/>
      <c r="P31" s="104"/>
      <c r="Q31" s="280">
        <f t="shared" si="7"/>
        <v>155440.75</v>
      </c>
      <c r="R31" s="154">
        <f t="shared" si="1"/>
        <v>1</v>
      </c>
      <c r="S31" s="155">
        <v>155440.75</v>
      </c>
      <c r="T31" s="156">
        <f t="shared" si="2"/>
        <v>155440.75</v>
      </c>
      <c r="U31" s="156">
        <f t="shared" si="3"/>
        <v>0</v>
      </c>
      <c r="V31" s="184">
        <f>SUMIF([2]InvDetail!$L$2:$L$125,'[2] Accting USE Data Entry Form'!$A31,[2]InvDetail!$E$2:$E$125)</f>
        <v>155440.75</v>
      </c>
      <c r="W31" s="168">
        <f>SUMIF(InvDetail!$L$2:$L$125,' Accting USE Data Entry Form'!$A31,InvDetail!$H$2:$H$125)</f>
        <v>155440.75</v>
      </c>
      <c r="X31" s="157">
        <f t="shared" si="6"/>
        <v>0</v>
      </c>
      <c r="Y31" s="264">
        <f t="shared" si="4"/>
        <v>1</v>
      </c>
      <c r="Z31" s="158"/>
      <c r="AA31" s="160">
        <f t="shared" si="5"/>
        <v>0</v>
      </c>
    </row>
    <row r="32" spans="1:27" ht="14.45" customHeight="1" x14ac:dyDescent="0.2">
      <c r="A32" s="149">
        <v>21</v>
      </c>
      <c r="B32" s="150" t="s">
        <v>63</v>
      </c>
      <c r="C32" s="151">
        <f>' Accting USE Data Entry Form'!$A32</f>
        <v>21</v>
      </c>
      <c r="D32" s="86">
        <v>42752</v>
      </c>
      <c r="E32" s="86"/>
      <c r="F32" s="86"/>
      <c r="G32" s="152">
        <v>0</v>
      </c>
      <c r="H32" s="153">
        <f>G32*S32</f>
        <v>0</v>
      </c>
      <c r="I32" s="104"/>
      <c r="J32" s="104"/>
      <c r="K32" s="104"/>
      <c r="L32" s="104"/>
      <c r="M32" s="104"/>
      <c r="N32" s="155">
        <v>155440.75</v>
      </c>
      <c r="O32" s="104"/>
      <c r="P32" s="104"/>
      <c r="Q32" s="280">
        <f t="shared" si="7"/>
        <v>155440.75</v>
      </c>
      <c r="R32" s="154">
        <f t="shared" si="1"/>
        <v>1</v>
      </c>
      <c r="S32" s="155">
        <v>155440.75</v>
      </c>
      <c r="T32" s="156">
        <f t="shared" si="2"/>
        <v>155440.75</v>
      </c>
      <c r="U32" s="156">
        <f t="shared" si="3"/>
        <v>0</v>
      </c>
      <c r="V32" s="184">
        <f>SUMIF([2]InvDetail!$L$2:$L$125,'[2] Accting USE Data Entry Form'!$A32,[2]InvDetail!$E$2:$E$125)</f>
        <v>155440.75</v>
      </c>
      <c r="W32" s="168">
        <f>SUMIF(InvDetail!$L$2:$L$125,' Accting USE Data Entry Form'!$A32,InvDetail!$H$2:$H$125)</f>
        <v>155440.75</v>
      </c>
      <c r="X32" s="157">
        <f t="shared" si="6"/>
        <v>0</v>
      </c>
      <c r="Y32" s="264">
        <f t="shared" si="4"/>
        <v>1</v>
      </c>
      <c r="Z32" s="158"/>
      <c r="AA32" s="160">
        <f t="shared" si="5"/>
        <v>0</v>
      </c>
    </row>
    <row r="33" spans="1:27" ht="14.45" customHeight="1" x14ac:dyDescent="0.2">
      <c r="A33" s="149">
        <v>22</v>
      </c>
      <c r="B33" s="150" t="s">
        <v>64</v>
      </c>
      <c r="C33" s="151">
        <f>' Accting USE Data Entry Form'!$A33</f>
        <v>22</v>
      </c>
      <c r="D33" s="86">
        <v>42759</v>
      </c>
      <c r="E33" s="86"/>
      <c r="F33" s="86"/>
      <c r="G33" s="152">
        <v>0</v>
      </c>
      <c r="H33" s="153">
        <f t="shared" si="0"/>
        <v>0</v>
      </c>
      <c r="I33" s="104"/>
      <c r="J33" s="104"/>
      <c r="K33" s="104"/>
      <c r="L33" s="104"/>
      <c r="M33" s="104"/>
      <c r="N33" s="155">
        <v>155440.75</v>
      </c>
      <c r="O33" s="104"/>
      <c r="P33" s="104"/>
      <c r="Q33" s="280">
        <f t="shared" si="7"/>
        <v>155440.75</v>
      </c>
      <c r="R33" s="154">
        <f t="shared" si="1"/>
        <v>1</v>
      </c>
      <c r="S33" s="155">
        <v>155440.75</v>
      </c>
      <c r="T33" s="156">
        <f t="shared" si="2"/>
        <v>155440.75</v>
      </c>
      <c r="U33" s="156">
        <f t="shared" si="3"/>
        <v>0</v>
      </c>
      <c r="V33" s="184">
        <f>SUMIF([2]InvDetail!$L$2:$L$125,'[2] Accting USE Data Entry Form'!$A33,[2]InvDetail!$E$2:$E$125)</f>
        <v>174870.8425</v>
      </c>
      <c r="W33" s="168">
        <f>SUMIF(InvDetail!$L$2:$L$125,' Accting USE Data Entry Form'!$A33,InvDetail!$H$2:$H$125)</f>
        <v>155440.74999999997</v>
      </c>
      <c r="X33" s="157">
        <f t="shared" si="6"/>
        <v>0</v>
      </c>
      <c r="Y33" s="264">
        <f t="shared" si="4"/>
        <v>0.99999999999999978</v>
      </c>
      <c r="Z33" s="158"/>
      <c r="AA33" s="160">
        <f t="shared" si="5"/>
        <v>0</v>
      </c>
    </row>
    <row r="34" spans="1:27" ht="14.45" customHeight="1" x14ac:dyDescent="0.2">
      <c r="A34" s="149">
        <v>23</v>
      </c>
      <c r="B34" s="150" t="s">
        <v>101</v>
      </c>
      <c r="C34" s="151">
        <f>'[2] Accting USE Data Entry Form'!$A34</f>
        <v>23</v>
      </c>
      <c r="D34" s="86">
        <v>42995</v>
      </c>
      <c r="E34" s="86"/>
      <c r="F34" s="86"/>
      <c r="G34" s="152">
        <v>0.38809848337114833</v>
      </c>
      <c r="H34" s="153">
        <f t="shared" si="0"/>
        <v>101816.72120000001</v>
      </c>
      <c r="I34" s="277">
        <v>7621</v>
      </c>
      <c r="J34" s="277">
        <v>7621</v>
      </c>
      <c r="K34" s="277">
        <v>7621</v>
      </c>
      <c r="L34" s="277">
        <v>7621</v>
      </c>
      <c r="M34" s="277">
        <v>7621</v>
      </c>
      <c r="N34" s="277">
        <v>7621</v>
      </c>
      <c r="O34" s="277">
        <v>7621</v>
      </c>
      <c r="P34" s="278">
        <f>-11.33+7621</f>
        <v>7609.67</v>
      </c>
      <c r="Q34" s="279">
        <f t="shared" si="7"/>
        <v>162773.39120000004</v>
      </c>
      <c r="R34" s="152">
        <f t="shared" si="1"/>
        <v>0.62044922988443896</v>
      </c>
      <c r="S34" s="155">
        <v>262347.64</v>
      </c>
      <c r="T34" s="156">
        <f t="shared" si="2"/>
        <v>162773.39120000004</v>
      </c>
      <c r="U34" s="156" t="e">
        <f t="shared" si="3"/>
        <v>#VALUE!</v>
      </c>
      <c r="V34" s="184">
        <f>SUMIF([2]InvDetail!$L$2:$L$125,'[2] Accting USE Data Entry Form'!$A34,[2]InvDetail!$E$2:$E$125)</f>
        <v>262347.64</v>
      </c>
      <c r="W34" s="168" t="e">
        <f>SUMIF([2]InvDetail!$L$2:$L$7996,'[2] Accting USE Data Entry Form'!$A34,[2]InvDetail!$H$2:$H$7996)</f>
        <v>#VALUE!</v>
      </c>
      <c r="X34" s="157" t="e">
        <f t="shared" si="6"/>
        <v>#VALUE!</v>
      </c>
      <c r="Y34" s="264">
        <f t="shared" si="4"/>
        <v>0</v>
      </c>
      <c r="Z34" s="159">
        <v>9886</v>
      </c>
      <c r="AA34" s="160">
        <f t="shared" si="5"/>
        <v>3.7682824209891878E-2</v>
      </c>
    </row>
    <row r="35" spans="1:27" ht="14.45" customHeight="1" x14ac:dyDescent="0.2">
      <c r="A35" s="149">
        <v>24</v>
      </c>
      <c r="B35" s="150" t="s">
        <v>87</v>
      </c>
      <c r="C35" s="151">
        <f>' Accting USE Data Entry Form'!$A35</f>
        <v>24</v>
      </c>
      <c r="D35" s="86">
        <v>42691</v>
      </c>
      <c r="E35" s="86"/>
      <c r="F35" s="86"/>
      <c r="G35" s="152">
        <v>0.16666666666666666</v>
      </c>
      <c r="H35" s="153">
        <f t="shared" si="0"/>
        <v>50000</v>
      </c>
      <c r="I35" s="104"/>
      <c r="J35" s="104"/>
      <c r="K35" s="104"/>
      <c r="L35" s="104"/>
      <c r="M35" s="104"/>
      <c r="N35" s="104"/>
      <c r="O35" s="104"/>
      <c r="P35" s="276">
        <v>10</v>
      </c>
      <c r="Q35" s="280">
        <f t="shared" si="7"/>
        <v>50010</v>
      </c>
      <c r="R35" s="152">
        <f t="shared" si="1"/>
        <v>0.16669999999999999</v>
      </c>
      <c r="S35" s="155">
        <v>300000</v>
      </c>
      <c r="T35" s="156">
        <f t="shared" si="2"/>
        <v>50009.999999999993</v>
      </c>
      <c r="U35" s="156">
        <f t="shared" si="3"/>
        <v>9.999999999992724</v>
      </c>
      <c r="V35" s="184">
        <f>SUMIF([2]InvDetail!$L$2:$L$125,'[2] Accting USE Data Entry Form'!$A35,[2]InvDetail!$E$2:$E$125)</f>
        <v>50000</v>
      </c>
      <c r="W35" s="168">
        <f>SUMIF(InvDetail!$L$2:$L$125,' Accting USE Data Entry Form'!$A35,InvDetail!$H$2:$H$125)</f>
        <v>50000</v>
      </c>
      <c r="X35" s="157">
        <f t="shared" si="6"/>
        <v>0</v>
      </c>
      <c r="Y35" s="264">
        <f t="shared" si="4"/>
        <v>0.16666666666666666</v>
      </c>
      <c r="Z35" s="158"/>
      <c r="AA35" s="160">
        <f t="shared" si="5"/>
        <v>0</v>
      </c>
    </row>
    <row r="36" spans="1:27" ht="14.45" customHeight="1" x14ac:dyDescent="0.2">
      <c r="A36" s="149">
        <v>25</v>
      </c>
      <c r="B36" s="150" t="s">
        <v>88</v>
      </c>
      <c r="C36" s="151">
        <f>' Accting USE Data Entry Form'!$A36</f>
        <v>25</v>
      </c>
      <c r="D36" s="86">
        <v>42995</v>
      </c>
      <c r="E36" s="86"/>
      <c r="F36" s="86">
        <v>42664</v>
      </c>
      <c r="G36" s="152">
        <v>1</v>
      </c>
      <c r="H36" s="153">
        <f t="shared" si="0"/>
        <v>2545</v>
      </c>
      <c r="I36" s="104"/>
      <c r="J36" s="104"/>
      <c r="K36" s="104"/>
      <c r="L36" s="104"/>
      <c r="M36" s="104"/>
      <c r="N36" s="104"/>
      <c r="O36" s="104"/>
      <c r="P36" s="104"/>
      <c r="Q36" s="280">
        <f t="shared" si="7"/>
        <v>2545</v>
      </c>
      <c r="R36" s="154">
        <f t="shared" si="1"/>
        <v>1</v>
      </c>
      <c r="S36" s="155">
        <v>2545</v>
      </c>
      <c r="T36" s="156">
        <f t="shared" si="2"/>
        <v>2545</v>
      </c>
      <c r="U36" s="156">
        <f t="shared" si="3"/>
        <v>0</v>
      </c>
      <c r="V36" s="184">
        <f>SUMIF([2]InvDetail!$L$2:$L$125,'[2] Accting USE Data Entry Form'!$A36,[2]InvDetail!$E$2:$E$125)</f>
        <v>2545</v>
      </c>
      <c r="W36" s="168">
        <f>SUMIF(InvDetail!$L$2:$L$125,' Accting USE Data Entry Form'!$A36,InvDetail!$H$2:$H$125)</f>
        <v>2545</v>
      </c>
      <c r="X36" s="157">
        <f t="shared" si="6"/>
        <v>0</v>
      </c>
      <c r="Y36" s="264">
        <f t="shared" si="4"/>
        <v>1</v>
      </c>
      <c r="Z36" s="158"/>
      <c r="AA36" s="160">
        <f t="shared" si="5"/>
        <v>0</v>
      </c>
    </row>
    <row r="37" spans="1:27" ht="14.45" customHeight="1" x14ac:dyDescent="0.2">
      <c r="A37" s="149">
        <v>26</v>
      </c>
      <c r="B37" s="150" t="s">
        <v>89</v>
      </c>
      <c r="C37" s="151">
        <f>' Accting USE Data Entry Form'!$A37</f>
        <v>26</v>
      </c>
      <c r="D37" s="86">
        <v>42643</v>
      </c>
      <c r="E37" s="86"/>
      <c r="F37" s="86"/>
      <c r="G37" s="152">
        <v>1</v>
      </c>
      <c r="H37" s="153">
        <f t="shared" si="0"/>
        <v>59400</v>
      </c>
      <c r="I37" s="104"/>
      <c r="J37" s="104"/>
      <c r="K37" s="104"/>
      <c r="L37" s="104"/>
      <c r="M37" s="104"/>
      <c r="N37" s="104"/>
      <c r="O37" s="104"/>
      <c r="P37" s="104"/>
      <c r="Q37" s="280">
        <f t="shared" si="7"/>
        <v>59400</v>
      </c>
      <c r="R37" s="154">
        <f t="shared" si="1"/>
        <v>1</v>
      </c>
      <c r="S37" s="155">
        <v>59400</v>
      </c>
      <c r="T37" s="156">
        <f t="shared" si="2"/>
        <v>59400</v>
      </c>
      <c r="U37" s="156">
        <f t="shared" si="3"/>
        <v>0</v>
      </c>
      <c r="V37" s="184">
        <f>SUMIF([2]InvDetail!$L$2:$L$125,'[2] Accting USE Data Entry Form'!$A37,[2]InvDetail!$E$2:$E$125)</f>
        <v>59400</v>
      </c>
      <c r="W37" s="168">
        <f>SUMIF(InvDetail!$L$2:$L$125,' Accting USE Data Entry Form'!$A37,InvDetail!$H$2:$H$125)</f>
        <v>59400</v>
      </c>
      <c r="X37" s="157">
        <f t="shared" si="6"/>
        <v>0</v>
      </c>
      <c r="Y37" s="264">
        <f t="shared" si="4"/>
        <v>1</v>
      </c>
      <c r="Z37" s="158"/>
      <c r="AA37" s="160">
        <f t="shared" si="5"/>
        <v>0</v>
      </c>
    </row>
    <row r="38" spans="1:27" ht="14.45" customHeight="1" x14ac:dyDescent="0.2">
      <c r="A38" s="149">
        <v>27</v>
      </c>
      <c r="B38" s="150" t="s">
        <v>65</v>
      </c>
      <c r="C38" s="151">
        <f>' Accting USE Data Entry Form'!$A38</f>
        <v>27</v>
      </c>
      <c r="D38" s="86">
        <v>42766</v>
      </c>
      <c r="E38" s="86"/>
      <c r="F38" s="86"/>
      <c r="G38" s="152">
        <v>0</v>
      </c>
      <c r="H38" s="153">
        <f t="shared" si="0"/>
        <v>0</v>
      </c>
      <c r="I38" s="104"/>
      <c r="J38" s="104"/>
      <c r="K38" s="104"/>
      <c r="L38" s="104"/>
      <c r="M38" s="104"/>
      <c r="N38" s="104"/>
      <c r="O38" s="104">
        <v>155440.75</v>
      </c>
      <c r="P38" s="104"/>
      <c r="Q38" s="280">
        <f t="shared" si="7"/>
        <v>155440.75</v>
      </c>
      <c r="R38" s="154">
        <f t="shared" si="1"/>
        <v>1</v>
      </c>
      <c r="S38" s="155">
        <v>155440.75</v>
      </c>
      <c r="T38" s="156">
        <f t="shared" si="2"/>
        <v>155440.75</v>
      </c>
      <c r="U38" s="156">
        <f t="shared" si="3"/>
        <v>0</v>
      </c>
      <c r="V38" s="184">
        <f>SUMIF([2]InvDetail!$L$2:$L$125,'[2] Accting USE Data Entry Form'!$A38,[2]InvDetail!$E$2:$E$125)</f>
        <v>155440.75</v>
      </c>
      <c r="W38" s="168">
        <f>SUMIF(InvDetail!$L$2:$L$125,' Accting USE Data Entry Form'!$A38,InvDetail!$H$2:$H$125)</f>
        <v>155440.75</v>
      </c>
      <c r="X38" s="157">
        <f t="shared" si="6"/>
        <v>0</v>
      </c>
      <c r="Y38" s="264">
        <f t="shared" si="4"/>
        <v>1</v>
      </c>
      <c r="Z38" s="158"/>
      <c r="AA38" s="160">
        <f t="shared" si="5"/>
        <v>0</v>
      </c>
    </row>
    <row r="39" spans="1:27" ht="14.45" customHeight="1" x14ac:dyDescent="0.2">
      <c r="A39" s="149">
        <v>28</v>
      </c>
      <c r="B39" s="150" t="s">
        <v>66</v>
      </c>
      <c r="C39" s="151">
        <f>' Accting USE Data Entry Form'!$A39</f>
        <v>28</v>
      </c>
      <c r="D39" s="86">
        <v>42773</v>
      </c>
      <c r="E39" s="86"/>
      <c r="F39" s="86"/>
      <c r="G39" s="152">
        <v>0</v>
      </c>
      <c r="H39" s="153">
        <f t="shared" si="0"/>
        <v>0</v>
      </c>
      <c r="I39" s="104"/>
      <c r="J39" s="104"/>
      <c r="K39" s="104"/>
      <c r="L39" s="104"/>
      <c r="M39" s="104"/>
      <c r="N39" s="104"/>
      <c r="O39" s="104">
        <v>155440.75</v>
      </c>
      <c r="P39" s="104"/>
      <c r="Q39" s="280">
        <f t="shared" si="7"/>
        <v>155440.75</v>
      </c>
      <c r="R39" s="154">
        <f t="shared" si="1"/>
        <v>1</v>
      </c>
      <c r="S39" s="155">
        <v>155440.75</v>
      </c>
      <c r="T39" s="156">
        <f t="shared" si="2"/>
        <v>155440.75</v>
      </c>
      <c r="U39" s="156">
        <f t="shared" si="3"/>
        <v>0</v>
      </c>
      <c r="V39" s="184">
        <f>SUMIF([2]InvDetail!$L$2:$L$125,'[2] Accting USE Data Entry Form'!$A39,[2]InvDetail!$E$2:$E$125)</f>
        <v>155440.75</v>
      </c>
      <c r="W39" s="168">
        <f>SUMIF(InvDetail!$L$2:$L$125,' Accting USE Data Entry Form'!$A39,InvDetail!$H$2:$H$125)</f>
        <v>155440.75</v>
      </c>
      <c r="X39" s="157">
        <f t="shared" si="6"/>
        <v>0</v>
      </c>
      <c r="Y39" s="264">
        <f t="shared" si="4"/>
        <v>1</v>
      </c>
      <c r="Z39" s="158"/>
      <c r="AA39" s="160">
        <f t="shared" si="5"/>
        <v>0</v>
      </c>
    </row>
    <row r="40" spans="1:27" ht="14.45" customHeight="1" x14ac:dyDescent="0.2">
      <c r="A40" s="149">
        <v>29</v>
      </c>
      <c r="B40" s="150" t="s">
        <v>91</v>
      </c>
      <c r="C40" s="151">
        <f>' Accting USE Data Entry Form'!$A40</f>
        <v>29</v>
      </c>
      <c r="D40" s="86">
        <v>43008</v>
      </c>
      <c r="E40" s="86"/>
      <c r="F40" s="86"/>
      <c r="G40" s="152">
        <v>1</v>
      </c>
      <c r="H40" s="153">
        <f t="shared" si="0"/>
        <v>25000</v>
      </c>
      <c r="I40" s="104"/>
      <c r="J40" s="104"/>
      <c r="K40" s="104"/>
      <c r="L40" s="104"/>
      <c r="M40" s="104"/>
      <c r="N40" s="104"/>
      <c r="O40" s="104"/>
      <c r="P40" s="104"/>
      <c r="Q40" s="280">
        <f t="shared" si="7"/>
        <v>25000</v>
      </c>
      <c r="R40" s="154">
        <f t="shared" si="1"/>
        <v>1</v>
      </c>
      <c r="S40" s="155">
        <v>25000</v>
      </c>
      <c r="T40" s="156">
        <f t="shared" si="2"/>
        <v>25000</v>
      </c>
      <c r="U40" s="156">
        <f t="shared" si="3"/>
        <v>0</v>
      </c>
      <c r="V40" s="184">
        <f>SUMIF([2]InvDetail!$L$2:$L$125,'[2] Accting USE Data Entry Form'!$A40,[2]InvDetail!$E$2:$E$125)</f>
        <v>25000</v>
      </c>
      <c r="W40" s="168">
        <f>SUMIF(InvDetail!$L$2:$L$125,' Accting USE Data Entry Form'!$A40,InvDetail!$H$2:$H$125)</f>
        <v>25000</v>
      </c>
      <c r="X40" s="157">
        <f t="shared" si="6"/>
        <v>0</v>
      </c>
      <c r="Y40" s="264">
        <f t="shared" si="4"/>
        <v>1</v>
      </c>
      <c r="Z40" s="158"/>
      <c r="AA40" s="160">
        <f t="shared" si="5"/>
        <v>0</v>
      </c>
    </row>
    <row r="41" spans="1:27" ht="14.45" customHeight="1" x14ac:dyDescent="0.2">
      <c r="A41" s="149">
        <v>30</v>
      </c>
      <c r="B41" s="150" t="s">
        <v>100</v>
      </c>
      <c r="C41" s="151">
        <f>' Accting USE Data Entry Form'!$A41</f>
        <v>30</v>
      </c>
      <c r="D41" s="86">
        <v>43008</v>
      </c>
      <c r="E41" s="86"/>
      <c r="F41" s="86"/>
      <c r="G41" s="152">
        <v>0.11965816867469879</v>
      </c>
      <c r="H41" s="153">
        <f t="shared" si="0"/>
        <v>49658.14</v>
      </c>
      <c r="I41" s="104"/>
      <c r="J41" s="104">
        <f>3547.1*2</f>
        <v>7094.2</v>
      </c>
      <c r="K41" s="104">
        <v>14188.4</v>
      </c>
      <c r="L41" s="104">
        <f>4*3547.1</f>
        <v>14188.4</v>
      </c>
      <c r="M41" s="104">
        <f>4*3547.1</f>
        <v>14188.4</v>
      </c>
      <c r="N41" s="104">
        <f>8*3547.1</f>
        <v>28376.799999999999</v>
      </c>
      <c r="O41" s="104">
        <v>42565.2</v>
      </c>
      <c r="P41" s="276">
        <f>74484.15+23.31</f>
        <v>74507.459999999992</v>
      </c>
      <c r="Q41" s="325">
        <f>SUM(H41:P41)</f>
        <v>244766.99999999997</v>
      </c>
      <c r="R41" s="152">
        <f>IF(Q41&lt;&gt;0,Q41/S41,0%)</f>
        <v>0.58979999999999988</v>
      </c>
      <c r="S41" s="155">
        <v>415000</v>
      </c>
      <c r="T41" s="156">
        <f t="shared" si="2"/>
        <v>244766.99999999994</v>
      </c>
      <c r="U41" s="156">
        <f t="shared" si="3"/>
        <v>23.309999999881256</v>
      </c>
      <c r="V41" s="184">
        <f>SUMIF([2]InvDetail!$L$2:$L$125,'[2] Accting USE Data Entry Form'!$A41,[2]InvDetail!$E$2:$E$125)</f>
        <v>258931.73000000007</v>
      </c>
      <c r="W41" s="168">
        <f>SUMIF(InvDetail!$L$2:$L$125,' Accting USE Data Entry Form'!$A41,InvDetail!$H$2:$H$125)</f>
        <v>244743.69000000006</v>
      </c>
      <c r="X41" s="157">
        <f t="shared" si="6"/>
        <v>0</v>
      </c>
      <c r="Y41" s="324">
        <f t="shared" si="4"/>
        <v>0.58974383132530139</v>
      </c>
      <c r="Z41" s="158"/>
      <c r="AA41" s="160">
        <f t="shared" si="5"/>
        <v>0</v>
      </c>
    </row>
    <row r="42" spans="1:27" ht="14.45" customHeight="1" x14ac:dyDescent="0.2">
      <c r="A42" s="149">
        <v>31</v>
      </c>
      <c r="B42" s="150" t="s">
        <v>102</v>
      </c>
      <c r="C42" s="151">
        <f>' Accting USE Data Entry Form'!$A42</f>
        <v>31</v>
      </c>
      <c r="D42" s="86">
        <v>42787</v>
      </c>
      <c r="E42" s="86"/>
      <c r="F42" s="86"/>
      <c r="G42" s="152">
        <v>0</v>
      </c>
      <c r="H42" s="153">
        <f t="shared" si="0"/>
        <v>0</v>
      </c>
      <c r="I42" s="104"/>
      <c r="J42" s="104">
        <v>11830</v>
      </c>
      <c r="K42" s="104"/>
      <c r="L42" s="104"/>
      <c r="M42" s="104"/>
      <c r="N42" s="104"/>
      <c r="O42" s="104"/>
      <c r="P42" s="104"/>
      <c r="Q42" s="280">
        <f t="shared" si="7"/>
        <v>11830</v>
      </c>
      <c r="R42" s="154">
        <f t="shared" si="1"/>
        <v>1</v>
      </c>
      <c r="S42" s="155">
        <v>11830</v>
      </c>
      <c r="T42" s="156">
        <f t="shared" si="2"/>
        <v>11830</v>
      </c>
      <c r="U42" s="156">
        <f t="shared" si="3"/>
        <v>0</v>
      </c>
      <c r="V42" s="184">
        <f>SUMIF([2]InvDetail!$L$2:$L$125,'[2] Accting USE Data Entry Form'!$A42,[2]InvDetail!$E$2:$E$125)</f>
        <v>11830</v>
      </c>
      <c r="W42" s="168">
        <f>SUMIF(InvDetail!$L$2:$L$125,' Accting USE Data Entry Form'!$A42,InvDetail!$H$2:$H$125)</f>
        <v>11830</v>
      </c>
      <c r="X42" s="157">
        <f t="shared" si="6"/>
        <v>0</v>
      </c>
      <c r="Y42" s="264">
        <f t="shared" si="4"/>
        <v>1</v>
      </c>
      <c r="Z42" s="158"/>
      <c r="AA42" s="160">
        <f t="shared" si="5"/>
        <v>0</v>
      </c>
    </row>
    <row r="43" spans="1:27" ht="14.45" customHeight="1" x14ac:dyDescent="0.2">
      <c r="A43" s="149">
        <v>32</v>
      </c>
      <c r="B43" s="150" t="s">
        <v>158</v>
      </c>
      <c r="C43" s="151">
        <f>' Accting USE Data Entry Form'!$A43</f>
        <v>32</v>
      </c>
      <c r="D43" s="86">
        <v>42987</v>
      </c>
      <c r="E43" s="86"/>
      <c r="F43" s="86"/>
      <c r="G43" s="152">
        <v>0</v>
      </c>
      <c r="H43" s="153">
        <f t="shared" si="0"/>
        <v>0</v>
      </c>
      <c r="I43" s="276">
        <v>2000</v>
      </c>
      <c r="J43" s="104"/>
      <c r="K43" s="104"/>
      <c r="L43" s="104"/>
      <c r="M43" s="104"/>
      <c r="N43" s="104"/>
      <c r="O43" s="104"/>
      <c r="P43" s="104"/>
      <c r="Q43" s="280">
        <f t="shared" si="7"/>
        <v>2000</v>
      </c>
      <c r="R43" s="154">
        <f t="shared" si="1"/>
        <v>1</v>
      </c>
      <c r="S43" s="106">
        <v>2000</v>
      </c>
      <c r="T43" s="156">
        <f t="shared" si="2"/>
        <v>2000</v>
      </c>
      <c r="U43" s="156">
        <f t="shared" si="3"/>
        <v>2000</v>
      </c>
      <c r="V43" s="184">
        <f>SUMIF([2]InvDetail!$L$2:$L$125,'[2] Accting USE Data Entry Form'!$A43,[2]InvDetail!$E$2:$E$125)</f>
        <v>0</v>
      </c>
      <c r="W43" s="168">
        <f>SUMIF(InvDetail!$L$2:$L$125,' Accting USE Data Entry Form'!$A43,InvDetail!$H$2:$H$125)</f>
        <v>0</v>
      </c>
      <c r="X43" s="157">
        <f t="shared" si="6"/>
        <v>0</v>
      </c>
      <c r="Y43" s="264">
        <f t="shared" si="4"/>
        <v>0</v>
      </c>
      <c r="Z43" s="158"/>
      <c r="AA43" s="160">
        <f t="shared" si="5"/>
        <v>0</v>
      </c>
    </row>
    <row r="44" spans="1:27" ht="14.45" customHeight="1" x14ac:dyDescent="0.2">
      <c r="A44" s="149">
        <v>33</v>
      </c>
      <c r="B44" s="150" t="s">
        <v>158</v>
      </c>
      <c r="C44" s="151">
        <f>' Accting USE Data Entry Form'!$A44</f>
        <v>33</v>
      </c>
      <c r="D44" s="86">
        <v>42987</v>
      </c>
      <c r="E44" s="86"/>
      <c r="F44" s="86"/>
      <c r="G44" s="152">
        <v>0</v>
      </c>
      <c r="H44" s="153">
        <f t="shared" ref="H44" si="8">G44*S44</f>
        <v>0</v>
      </c>
      <c r="I44" s="276">
        <v>4132.13</v>
      </c>
      <c r="J44" s="104"/>
      <c r="K44" s="104"/>
      <c r="L44" s="104"/>
      <c r="M44" s="104"/>
      <c r="N44" s="104"/>
      <c r="O44" s="104"/>
      <c r="P44" s="104"/>
      <c r="Q44" s="280">
        <f t="shared" si="7"/>
        <v>4132.13</v>
      </c>
      <c r="R44" s="154">
        <f t="shared" ref="R44:R56" si="9">IF(Q44&lt;&gt;0,Q44/S44,0%)</f>
        <v>1</v>
      </c>
      <c r="S44" s="106">
        <v>4132.13</v>
      </c>
      <c r="T44" s="156">
        <f t="shared" ref="T44:T60" si="10">R44*S44</f>
        <v>4132.13</v>
      </c>
      <c r="U44" s="156">
        <f t="shared" ref="U44:U60" si="11">T44-W44</f>
        <v>4132.13</v>
      </c>
      <c r="V44" s="184">
        <f>SUMIF([2]InvDetail!$L$2:$L$125,'[2] Accting USE Data Entry Form'!$A44,[2]InvDetail!$E$2:$E$125)</f>
        <v>0</v>
      </c>
      <c r="W44" s="168">
        <f>SUMIF(InvDetail!$L$2:$L$125,' Accting USE Data Entry Form'!$A44,InvDetail!$H$2:$H$125)</f>
        <v>0</v>
      </c>
      <c r="X44" s="157">
        <f t="shared" si="6"/>
        <v>0</v>
      </c>
      <c r="Y44" s="264">
        <f t="shared" ref="Y44:Y61" si="12">IFERROR($W44/$S44,0%)</f>
        <v>0</v>
      </c>
      <c r="Z44" s="158"/>
      <c r="AA44" s="160">
        <f t="shared" ref="AA44:AA61" si="13">Z44/S44</f>
        <v>0</v>
      </c>
    </row>
    <row r="45" spans="1:27" ht="14.45" customHeight="1" x14ac:dyDescent="0.2">
      <c r="A45" s="149">
        <v>34</v>
      </c>
      <c r="B45" s="150" t="s">
        <v>159</v>
      </c>
      <c r="C45" s="151">
        <f>' Accting USE Data Entry Form'!$A45</f>
        <v>34</v>
      </c>
      <c r="D45" s="86">
        <v>43100</v>
      </c>
      <c r="E45" s="86"/>
      <c r="F45" s="86"/>
      <c r="G45" s="152">
        <v>0</v>
      </c>
      <c r="H45" s="153">
        <v>0</v>
      </c>
      <c r="I45" s="104"/>
      <c r="J45" s="104"/>
      <c r="K45" s="104"/>
      <c r="L45" s="104"/>
      <c r="M45" s="104"/>
      <c r="N45" s="104">
        <v>15840</v>
      </c>
      <c r="O45" s="104"/>
      <c r="P45" s="104"/>
      <c r="Q45" s="280">
        <f t="shared" si="7"/>
        <v>15840</v>
      </c>
      <c r="R45" s="154">
        <f t="shared" si="9"/>
        <v>1</v>
      </c>
      <c r="S45" s="106">
        <v>15840</v>
      </c>
      <c r="T45" s="156">
        <f t="shared" si="10"/>
        <v>15840</v>
      </c>
      <c r="U45" s="156">
        <f t="shared" si="11"/>
        <v>15840</v>
      </c>
      <c r="V45" s="184">
        <f>SUMIF([2]InvDetail!$L$2:$L$125,'[2] Accting USE Data Entry Form'!$A45,[2]InvDetail!$E$2:$E$125)</f>
        <v>15840</v>
      </c>
      <c r="W45" s="168">
        <f>SUMIF(InvDetail!$L$2:$L$125,' Accting USE Data Entry Form'!$A45,InvDetail!$H$2:$H$125)</f>
        <v>0</v>
      </c>
      <c r="X45" s="157">
        <f t="shared" si="6"/>
        <v>0</v>
      </c>
      <c r="Y45" s="264">
        <f t="shared" si="12"/>
        <v>0</v>
      </c>
      <c r="Z45" s="158"/>
      <c r="AA45" s="160">
        <f t="shared" si="13"/>
        <v>0</v>
      </c>
    </row>
    <row r="46" spans="1:27" ht="14.45" customHeight="1" x14ac:dyDescent="0.2">
      <c r="A46" s="149">
        <v>35</v>
      </c>
      <c r="B46" s="150" t="s">
        <v>67</v>
      </c>
      <c r="C46" s="151">
        <f>' Accting USE Data Entry Form'!$A46</f>
        <v>35</v>
      </c>
      <c r="D46" s="86">
        <v>42787</v>
      </c>
      <c r="E46" s="86"/>
      <c r="F46" s="86"/>
      <c r="G46" s="152">
        <v>0</v>
      </c>
      <c r="H46" s="153">
        <v>0</v>
      </c>
      <c r="I46" s="104"/>
      <c r="J46" s="104"/>
      <c r="K46" s="104"/>
      <c r="L46" s="104"/>
      <c r="M46" s="104"/>
      <c r="N46" s="104"/>
      <c r="O46" s="104">
        <v>155440.75</v>
      </c>
      <c r="P46" s="104"/>
      <c r="Q46" s="280">
        <f t="shared" si="7"/>
        <v>155440.75</v>
      </c>
      <c r="R46" s="154">
        <f t="shared" si="9"/>
        <v>1</v>
      </c>
      <c r="S46" s="155">
        <v>155440.75</v>
      </c>
      <c r="T46" s="156">
        <f t="shared" si="10"/>
        <v>155440.75</v>
      </c>
      <c r="U46" s="156">
        <f t="shared" si="11"/>
        <v>0</v>
      </c>
      <c r="V46" s="184">
        <f>SUMIF([2]InvDetail!$L$2:$L$125,'[2] Accting USE Data Entry Form'!$A46,[2]InvDetail!$E$2:$E$125)</f>
        <v>155440.75</v>
      </c>
      <c r="W46" s="168">
        <f>SUMIF(InvDetail!$L$2:$L$125,' Accting USE Data Entry Form'!$A46,InvDetail!$H$2:$H$125)</f>
        <v>155440.75</v>
      </c>
      <c r="X46" s="157">
        <f t="shared" si="6"/>
        <v>0</v>
      </c>
      <c r="Y46" s="264">
        <f t="shared" si="12"/>
        <v>1</v>
      </c>
      <c r="Z46" s="158"/>
      <c r="AA46" s="160">
        <f t="shared" si="13"/>
        <v>0</v>
      </c>
    </row>
    <row r="47" spans="1:27" ht="14.45" customHeight="1" x14ac:dyDescent="0.2">
      <c r="A47" s="149">
        <v>36</v>
      </c>
      <c r="B47" s="150" t="s">
        <v>68</v>
      </c>
      <c r="C47" s="151">
        <f>' Accting USE Data Entry Form'!$A47</f>
        <v>36</v>
      </c>
      <c r="D47" s="86">
        <v>42787</v>
      </c>
      <c r="E47" s="86"/>
      <c r="F47" s="86"/>
      <c r="G47" s="152">
        <v>0</v>
      </c>
      <c r="H47" s="153">
        <v>0</v>
      </c>
      <c r="I47" s="104"/>
      <c r="J47" s="104"/>
      <c r="K47" s="104"/>
      <c r="L47" s="104"/>
      <c r="M47" s="104"/>
      <c r="N47" s="104"/>
      <c r="O47" s="104"/>
      <c r="P47" s="104">
        <v>155440.75</v>
      </c>
      <c r="Q47" s="280">
        <f t="shared" si="7"/>
        <v>155440.75</v>
      </c>
      <c r="R47" s="154">
        <f t="shared" si="9"/>
        <v>1</v>
      </c>
      <c r="S47" s="155">
        <v>155440.75</v>
      </c>
      <c r="T47" s="156">
        <f t="shared" si="10"/>
        <v>155440.75</v>
      </c>
      <c r="U47" s="156">
        <f t="shared" si="11"/>
        <v>0</v>
      </c>
      <c r="V47" s="184">
        <f>SUMIF([2]InvDetail!$L$2:$L$125,'[2] Accting USE Data Entry Form'!$A47,[2]InvDetail!$E$2:$E$125)</f>
        <v>155440.75</v>
      </c>
      <c r="W47" s="168">
        <f>SUMIF(InvDetail!$L$2:$L$125,' Accting USE Data Entry Form'!$A47,InvDetail!$H$2:$H$125)</f>
        <v>155440.75</v>
      </c>
      <c r="X47" s="157">
        <f t="shared" si="6"/>
        <v>0</v>
      </c>
      <c r="Y47" s="264">
        <f t="shared" si="12"/>
        <v>1</v>
      </c>
      <c r="Z47" s="158"/>
      <c r="AA47" s="160">
        <f t="shared" si="13"/>
        <v>0</v>
      </c>
    </row>
    <row r="48" spans="1:27" ht="14.45" customHeight="1" x14ac:dyDescent="0.2">
      <c r="A48" s="149">
        <v>37</v>
      </c>
      <c r="B48" s="150" t="s">
        <v>69</v>
      </c>
      <c r="C48" s="151">
        <f>' Accting USE Data Entry Form'!$A48</f>
        <v>37</v>
      </c>
      <c r="D48" s="86">
        <v>42808</v>
      </c>
      <c r="E48" s="86"/>
      <c r="F48" s="86"/>
      <c r="G48" s="152">
        <v>0</v>
      </c>
      <c r="H48" s="153">
        <v>0</v>
      </c>
      <c r="I48" s="104"/>
      <c r="J48" s="104"/>
      <c r="K48" s="104"/>
      <c r="L48" s="104"/>
      <c r="M48" s="104"/>
      <c r="N48" s="104"/>
      <c r="O48" s="104"/>
      <c r="P48" s="276">
        <v>139896.68</v>
      </c>
      <c r="Q48" s="280">
        <f t="shared" si="7"/>
        <v>139896.68</v>
      </c>
      <c r="R48" s="154">
        <f t="shared" si="9"/>
        <v>0.90000003216659719</v>
      </c>
      <c r="S48" s="155">
        <v>155440.75</v>
      </c>
      <c r="T48" s="156">
        <f t="shared" si="10"/>
        <v>139896.68</v>
      </c>
      <c r="U48" s="156">
        <f>T48-W48</f>
        <v>-15544.070000000007</v>
      </c>
      <c r="V48" s="184">
        <f>SUMIF([2]InvDetail!$L$2:$L$125,'[2] Accting USE Data Entry Form'!$A48,[2]InvDetail!$E$2:$E$125)</f>
        <v>155440.75</v>
      </c>
      <c r="W48" s="168">
        <f>SUMIF(InvDetail!$L$2:$L$125,' Accting USE Data Entry Form'!$A48,InvDetail!$H$2:$H$125)</f>
        <v>155440.75</v>
      </c>
      <c r="X48" s="157">
        <f t="shared" si="6"/>
        <v>0</v>
      </c>
      <c r="Y48" s="264">
        <f t="shared" si="12"/>
        <v>1</v>
      </c>
      <c r="Z48" s="158"/>
      <c r="AA48" s="160">
        <f t="shared" si="13"/>
        <v>0</v>
      </c>
    </row>
    <row r="49" spans="1:27" ht="14.45" customHeight="1" x14ac:dyDescent="0.2">
      <c r="A49" s="149">
        <v>38</v>
      </c>
      <c r="B49" s="150" t="s">
        <v>70</v>
      </c>
      <c r="C49" s="151">
        <f>' Accting USE Data Entry Form'!$A49</f>
        <v>38</v>
      </c>
      <c r="D49" s="86">
        <v>42815</v>
      </c>
      <c r="E49" s="86"/>
      <c r="F49" s="86"/>
      <c r="G49" s="152">
        <v>0</v>
      </c>
      <c r="H49" s="153">
        <v>0</v>
      </c>
      <c r="I49" s="104"/>
      <c r="J49" s="104"/>
      <c r="K49" s="104"/>
      <c r="L49" s="104"/>
      <c r="M49" s="104"/>
      <c r="N49" s="104"/>
      <c r="O49" s="104"/>
      <c r="P49" s="276">
        <f>19430.09375+120466.59</f>
        <v>139896.68375</v>
      </c>
      <c r="Q49" s="280">
        <f t="shared" si="7"/>
        <v>139896.68375</v>
      </c>
      <c r="R49" s="154">
        <f t="shared" si="9"/>
        <v>0.90000005629154511</v>
      </c>
      <c r="S49" s="155">
        <v>155440.75</v>
      </c>
      <c r="T49" s="156">
        <f t="shared" si="10"/>
        <v>139896.68375</v>
      </c>
      <c r="U49" s="156">
        <f t="shared" si="11"/>
        <v>120466.59</v>
      </c>
      <c r="V49" s="184">
        <f>SUMIF([2]InvDetail!$L$2:$L$125,'[2] Accting USE Data Entry Form'!$A49,[2]InvDetail!$E$2:$E$125)</f>
        <v>155440.75</v>
      </c>
      <c r="W49" s="168">
        <f>SUMIF(InvDetail!$L$2:$L$125,' Accting USE Data Entry Form'!$A49,InvDetail!$H$2:$H$125)</f>
        <v>19430.09375</v>
      </c>
      <c r="X49" s="157">
        <f t="shared" si="6"/>
        <v>0</v>
      </c>
      <c r="Y49" s="264">
        <f t="shared" si="12"/>
        <v>0.125</v>
      </c>
      <c r="Z49" s="158"/>
      <c r="AA49" s="160">
        <f t="shared" si="13"/>
        <v>0</v>
      </c>
    </row>
    <row r="50" spans="1:27" ht="14.45" customHeight="1" x14ac:dyDescent="0.2">
      <c r="A50" s="149">
        <v>39</v>
      </c>
      <c r="B50" s="150" t="s">
        <v>71</v>
      </c>
      <c r="C50" s="151">
        <f>' Accting USE Data Entry Form'!$A50</f>
        <v>39</v>
      </c>
      <c r="D50" s="86">
        <v>42822</v>
      </c>
      <c r="E50" s="86"/>
      <c r="F50" s="86"/>
      <c r="G50" s="152">
        <v>0</v>
      </c>
      <c r="H50" s="153">
        <v>0</v>
      </c>
      <c r="I50" s="104"/>
      <c r="J50" s="104"/>
      <c r="K50" s="104"/>
      <c r="L50" s="104"/>
      <c r="M50" s="104"/>
      <c r="N50" s="104"/>
      <c r="O50" s="104"/>
      <c r="P50" s="104">
        <v>155440.75</v>
      </c>
      <c r="Q50" s="280">
        <f t="shared" si="7"/>
        <v>155440.75</v>
      </c>
      <c r="R50" s="154">
        <f t="shared" si="9"/>
        <v>1</v>
      </c>
      <c r="S50" s="155">
        <v>155440.75</v>
      </c>
      <c r="T50" s="156">
        <f t="shared" si="10"/>
        <v>155440.75</v>
      </c>
      <c r="U50" s="156">
        <f t="shared" si="11"/>
        <v>155440.75</v>
      </c>
      <c r="V50" s="184">
        <f>SUMIF([2]InvDetail!$L$2:$L$125,'[2] Accting USE Data Entry Form'!$A50,[2]InvDetail!$E$2:$E$125)</f>
        <v>38860.1875</v>
      </c>
      <c r="W50" s="168">
        <f>SUMIF(InvDetail!$L$2:$L$125,' Accting USE Data Entry Form'!$A50,InvDetail!$H$2:$H$125)</f>
        <v>0</v>
      </c>
      <c r="X50" s="157">
        <f t="shared" si="6"/>
        <v>0</v>
      </c>
      <c r="Y50" s="264">
        <f t="shared" si="12"/>
        <v>0</v>
      </c>
      <c r="Z50" s="158"/>
      <c r="AA50" s="160">
        <f t="shared" si="13"/>
        <v>0</v>
      </c>
    </row>
    <row r="51" spans="1:27" ht="14.45" customHeight="1" x14ac:dyDescent="0.2">
      <c r="A51" s="149">
        <v>40</v>
      </c>
      <c r="B51" s="150" t="s">
        <v>72</v>
      </c>
      <c r="C51" s="151">
        <f>' Accting USE Data Entry Form'!$A51</f>
        <v>40</v>
      </c>
      <c r="D51" s="86">
        <v>42829</v>
      </c>
      <c r="E51" s="86"/>
      <c r="F51" s="86"/>
      <c r="G51" s="152">
        <v>0</v>
      </c>
      <c r="H51" s="153">
        <v>0</v>
      </c>
      <c r="I51" s="104"/>
      <c r="J51" s="104"/>
      <c r="K51" s="104"/>
      <c r="L51" s="104"/>
      <c r="M51" s="104"/>
      <c r="N51" s="104"/>
      <c r="O51" s="104"/>
      <c r="P51" s="104"/>
      <c r="Q51" s="280">
        <f t="shared" si="7"/>
        <v>0</v>
      </c>
      <c r="R51" s="154">
        <f t="shared" si="9"/>
        <v>0</v>
      </c>
      <c r="S51" s="155">
        <v>77720.375</v>
      </c>
      <c r="T51" s="156">
        <f t="shared" si="10"/>
        <v>0</v>
      </c>
      <c r="U51" s="156">
        <f t="shared" si="11"/>
        <v>0</v>
      </c>
      <c r="V51" s="184">
        <f>SUMIF([2]InvDetail!$L$2:$L$125,'[2] Accting USE Data Entry Form'!$A51,[2]InvDetail!$E$2:$E$125)</f>
        <v>0</v>
      </c>
      <c r="W51" s="168">
        <f>SUMIF(InvDetail!$L$2:$L$125,' Accting USE Data Entry Form'!$A51,InvDetail!$H$2:$H$125)</f>
        <v>0</v>
      </c>
      <c r="X51" s="157">
        <f t="shared" si="6"/>
        <v>0</v>
      </c>
      <c r="Y51" s="264">
        <f t="shared" si="12"/>
        <v>0</v>
      </c>
      <c r="Z51" s="158"/>
      <c r="AA51" s="160">
        <f t="shared" si="13"/>
        <v>0</v>
      </c>
    </row>
    <row r="52" spans="1:27" ht="14.45" customHeight="1" x14ac:dyDescent="0.2">
      <c r="A52" s="149">
        <v>41</v>
      </c>
      <c r="B52" s="150" t="s">
        <v>73</v>
      </c>
      <c r="C52" s="151">
        <f>' Accting USE Data Entry Form'!$A52</f>
        <v>41</v>
      </c>
      <c r="D52" s="86">
        <v>42836</v>
      </c>
      <c r="E52" s="86"/>
      <c r="F52" s="86"/>
      <c r="G52" s="152">
        <v>0</v>
      </c>
      <c r="H52" s="153">
        <v>0</v>
      </c>
      <c r="I52" s="104"/>
      <c r="J52" s="104"/>
      <c r="K52" s="104"/>
      <c r="L52" s="104"/>
      <c r="M52" s="104"/>
      <c r="N52" s="104"/>
      <c r="O52" s="104"/>
      <c r="P52" s="104"/>
      <c r="Q52" s="280">
        <f t="shared" si="7"/>
        <v>0</v>
      </c>
      <c r="R52" s="154">
        <f t="shared" si="9"/>
        <v>0</v>
      </c>
      <c r="S52" s="155">
        <v>77720.375</v>
      </c>
      <c r="T52" s="156">
        <f t="shared" si="10"/>
        <v>0</v>
      </c>
      <c r="U52" s="156">
        <f t="shared" si="11"/>
        <v>0</v>
      </c>
      <c r="V52" s="184">
        <f>SUMIF([2]InvDetail!$L$2:$L$125,'[2] Accting USE Data Entry Form'!$A52,[2]InvDetail!$E$2:$E$125)</f>
        <v>0</v>
      </c>
      <c r="W52" s="168">
        <f>SUMIF(InvDetail!$L$2:$L$125,' Accting USE Data Entry Form'!$A52,InvDetail!$H$2:$H$125)</f>
        <v>0</v>
      </c>
      <c r="X52" s="157">
        <f t="shared" si="6"/>
        <v>0</v>
      </c>
      <c r="Y52" s="264">
        <f t="shared" si="12"/>
        <v>0</v>
      </c>
      <c r="Z52" s="158"/>
      <c r="AA52" s="160">
        <f t="shared" si="13"/>
        <v>0</v>
      </c>
    </row>
    <row r="53" spans="1:27" ht="14.45" customHeight="1" x14ac:dyDescent="0.2">
      <c r="A53" s="149">
        <v>42</v>
      </c>
      <c r="B53" s="150" t="s">
        <v>74</v>
      </c>
      <c r="C53" s="151">
        <f>' Accting USE Data Entry Form'!$A53</f>
        <v>42</v>
      </c>
      <c r="D53" s="86">
        <v>42843</v>
      </c>
      <c r="E53" s="86"/>
      <c r="F53" s="86"/>
      <c r="G53" s="152">
        <v>0</v>
      </c>
      <c r="H53" s="153">
        <v>0</v>
      </c>
      <c r="I53" s="104"/>
      <c r="J53" s="104"/>
      <c r="K53" s="104"/>
      <c r="L53" s="104"/>
      <c r="M53" s="104"/>
      <c r="N53" s="104"/>
      <c r="O53" s="104"/>
      <c r="P53" s="104"/>
      <c r="Q53" s="280">
        <f t="shared" si="7"/>
        <v>0</v>
      </c>
      <c r="R53" s="154">
        <f t="shared" si="9"/>
        <v>0</v>
      </c>
      <c r="S53" s="155">
        <v>77720.375</v>
      </c>
      <c r="T53" s="156">
        <f t="shared" si="10"/>
        <v>0</v>
      </c>
      <c r="U53" s="156">
        <f t="shared" si="11"/>
        <v>0</v>
      </c>
      <c r="V53" s="184">
        <f>SUMIF([2]InvDetail!$L$2:$L$125,'[2] Accting USE Data Entry Form'!$A53,[2]InvDetail!$E$2:$E$125)</f>
        <v>0</v>
      </c>
      <c r="W53" s="168">
        <f>SUMIF(InvDetail!$L$2:$L$125,' Accting USE Data Entry Form'!$A53,InvDetail!$H$2:$H$125)</f>
        <v>0</v>
      </c>
      <c r="X53" s="157">
        <f t="shared" si="6"/>
        <v>0</v>
      </c>
      <c r="Y53" s="264">
        <f t="shared" si="12"/>
        <v>0</v>
      </c>
      <c r="Z53" s="158"/>
      <c r="AA53" s="160">
        <f t="shared" si="13"/>
        <v>0</v>
      </c>
    </row>
    <row r="54" spans="1:27" ht="14.45" customHeight="1" x14ac:dyDescent="0.2">
      <c r="A54" s="149">
        <v>43</v>
      </c>
      <c r="B54" s="150" t="s">
        <v>75</v>
      </c>
      <c r="C54" s="151">
        <f>' Accting USE Data Entry Form'!$A54</f>
        <v>43</v>
      </c>
      <c r="D54" s="86">
        <v>42850</v>
      </c>
      <c r="E54" s="86"/>
      <c r="F54" s="86"/>
      <c r="G54" s="152">
        <v>0</v>
      </c>
      <c r="H54" s="153">
        <v>0</v>
      </c>
      <c r="I54" s="104"/>
      <c r="J54" s="104"/>
      <c r="K54" s="104"/>
      <c r="L54" s="104"/>
      <c r="M54" s="104"/>
      <c r="N54" s="104"/>
      <c r="O54" s="104"/>
      <c r="P54" s="104"/>
      <c r="Q54" s="280">
        <f t="shared" si="7"/>
        <v>0</v>
      </c>
      <c r="R54" s="154">
        <f t="shared" si="9"/>
        <v>0</v>
      </c>
      <c r="S54" s="155">
        <v>77720.375</v>
      </c>
      <c r="T54" s="156">
        <f t="shared" si="10"/>
        <v>0</v>
      </c>
      <c r="U54" s="156">
        <f t="shared" si="11"/>
        <v>0</v>
      </c>
      <c r="V54" s="184">
        <f>SUMIF([2]InvDetail!$L$2:$L$125,'[2] Accting USE Data Entry Form'!$A54,[2]InvDetail!$E$2:$E$125)</f>
        <v>0</v>
      </c>
      <c r="W54" s="168">
        <f>SUMIF(InvDetail!$L$2:$L$125,' Accting USE Data Entry Form'!$A54,InvDetail!$H$2:$H$125)</f>
        <v>0</v>
      </c>
      <c r="X54" s="157">
        <f t="shared" si="6"/>
        <v>0</v>
      </c>
      <c r="Y54" s="264">
        <f t="shared" si="12"/>
        <v>0</v>
      </c>
      <c r="Z54" s="158"/>
      <c r="AA54" s="160">
        <f t="shared" si="13"/>
        <v>0</v>
      </c>
    </row>
    <row r="55" spans="1:27" ht="14.45" customHeight="1" x14ac:dyDescent="0.2">
      <c r="A55" s="149">
        <v>44</v>
      </c>
      <c r="B55" s="150" t="s">
        <v>76</v>
      </c>
      <c r="C55" s="151">
        <f>' Accting USE Data Entry Form'!$A55</f>
        <v>44</v>
      </c>
      <c r="D55" s="86">
        <v>42857</v>
      </c>
      <c r="E55" s="86"/>
      <c r="F55" s="86"/>
      <c r="G55" s="152">
        <v>0</v>
      </c>
      <c r="H55" s="153">
        <v>0</v>
      </c>
      <c r="I55" s="104"/>
      <c r="J55" s="104"/>
      <c r="K55" s="104"/>
      <c r="L55" s="104"/>
      <c r="M55" s="104"/>
      <c r="N55" s="104"/>
      <c r="O55" s="104"/>
      <c r="P55" s="104"/>
      <c r="Q55" s="280">
        <f t="shared" si="7"/>
        <v>0</v>
      </c>
      <c r="R55" s="154">
        <f t="shared" si="9"/>
        <v>0</v>
      </c>
      <c r="S55" s="155">
        <v>77720.375</v>
      </c>
      <c r="T55" s="156">
        <f t="shared" si="10"/>
        <v>0</v>
      </c>
      <c r="U55" s="156">
        <f t="shared" si="11"/>
        <v>0</v>
      </c>
      <c r="V55" s="184">
        <f>SUMIF([2]InvDetail!$L$2:$L$125,'[2] Accting USE Data Entry Form'!$A55,[2]InvDetail!$E$2:$E$125)</f>
        <v>0</v>
      </c>
      <c r="W55" s="168">
        <f>SUMIF(InvDetail!$L$2:$L$125,' Accting USE Data Entry Form'!$A55,InvDetail!$H$2:$H$125)</f>
        <v>0</v>
      </c>
      <c r="X55" s="157">
        <f t="shared" si="6"/>
        <v>0</v>
      </c>
      <c r="Y55" s="264">
        <f t="shared" si="12"/>
        <v>0</v>
      </c>
      <c r="Z55" s="158"/>
      <c r="AA55" s="160">
        <f t="shared" si="13"/>
        <v>0</v>
      </c>
    </row>
    <row r="56" spans="1:27" ht="14.45" customHeight="1" x14ac:dyDescent="0.2">
      <c r="A56" s="149">
        <v>45</v>
      </c>
      <c r="B56" s="150" t="s">
        <v>77</v>
      </c>
      <c r="C56" s="151">
        <f>' Accting USE Data Entry Form'!$A56</f>
        <v>45</v>
      </c>
      <c r="D56" s="86">
        <v>42864</v>
      </c>
      <c r="E56" s="86"/>
      <c r="F56" s="86"/>
      <c r="G56" s="152">
        <v>0</v>
      </c>
      <c r="H56" s="153">
        <v>0</v>
      </c>
      <c r="I56" s="104"/>
      <c r="J56" s="104"/>
      <c r="K56" s="104"/>
      <c r="L56" s="104"/>
      <c r="M56" s="104"/>
      <c r="N56" s="104"/>
      <c r="O56" s="104"/>
      <c r="P56" s="104"/>
      <c r="Q56" s="280">
        <f t="shared" si="7"/>
        <v>0</v>
      </c>
      <c r="R56" s="154">
        <f t="shared" si="9"/>
        <v>0</v>
      </c>
      <c r="S56" s="155">
        <v>77720.375</v>
      </c>
      <c r="T56" s="156">
        <f t="shared" si="10"/>
        <v>0</v>
      </c>
      <c r="U56" s="156">
        <f t="shared" si="11"/>
        <v>0</v>
      </c>
      <c r="V56" s="184">
        <f>SUMIF([2]InvDetail!$L$2:$L$125,'[2] Accting USE Data Entry Form'!$A56,[2]InvDetail!$E$2:$E$125)</f>
        <v>0</v>
      </c>
      <c r="W56" s="168">
        <f>SUMIF(InvDetail!$L$2:$L$125,' Accting USE Data Entry Form'!$A56,InvDetail!$H$2:$H$125)</f>
        <v>0</v>
      </c>
      <c r="X56" s="157">
        <f t="shared" si="6"/>
        <v>0</v>
      </c>
      <c r="Y56" s="264">
        <f t="shared" si="12"/>
        <v>0</v>
      </c>
      <c r="Z56" s="158"/>
      <c r="AA56" s="160">
        <f t="shared" si="13"/>
        <v>0</v>
      </c>
    </row>
    <row r="57" spans="1:27" ht="14.45" customHeight="1" x14ac:dyDescent="0.2">
      <c r="A57" s="149">
        <v>46</v>
      </c>
      <c r="B57" s="150" t="s">
        <v>78</v>
      </c>
      <c r="C57" s="151">
        <f>' Accting USE Data Entry Form'!$A57</f>
        <v>46</v>
      </c>
      <c r="D57" s="86">
        <v>42871</v>
      </c>
      <c r="E57" s="86"/>
      <c r="F57" s="86"/>
      <c r="G57" s="152">
        <v>0</v>
      </c>
      <c r="H57" s="153">
        <v>0</v>
      </c>
      <c r="I57" s="104"/>
      <c r="J57" s="104"/>
      <c r="K57" s="104"/>
      <c r="L57" s="104"/>
      <c r="M57" s="104"/>
      <c r="N57" s="104"/>
      <c r="O57" s="104"/>
      <c r="P57" s="104"/>
      <c r="Q57" s="280">
        <f t="shared" si="7"/>
        <v>0</v>
      </c>
      <c r="R57" s="154">
        <v>0</v>
      </c>
      <c r="S57" s="155">
        <v>77720.375</v>
      </c>
      <c r="T57" s="156">
        <f t="shared" si="10"/>
        <v>0</v>
      </c>
      <c r="U57" s="156">
        <f t="shared" si="11"/>
        <v>0</v>
      </c>
      <c r="V57" s="184">
        <f>SUMIF([2]InvDetail!$L$2:$L$125,'[2] Accting USE Data Entry Form'!$A57,[2]InvDetail!$E$2:$E$125)</f>
        <v>0</v>
      </c>
      <c r="W57" s="168">
        <f>SUMIF(InvDetail!$L$2:$L$125,' Accting USE Data Entry Form'!$A57,InvDetail!$H$2:$H$125)</f>
        <v>0</v>
      </c>
      <c r="X57" s="157">
        <f t="shared" si="6"/>
        <v>0</v>
      </c>
      <c r="Y57" s="264">
        <f t="shared" si="12"/>
        <v>0</v>
      </c>
      <c r="Z57" s="158"/>
      <c r="AA57" s="160">
        <f t="shared" si="13"/>
        <v>0</v>
      </c>
    </row>
    <row r="58" spans="1:27" ht="14.45" customHeight="1" x14ac:dyDescent="0.2">
      <c r="A58" s="149">
        <v>47</v>
      </c>
      <c r="B58" s="150" t="s">
        <v>79</v>
      </c>
      <c r="C58" s="151">
        <f>' Accting USE Data Entry Form'!$A58</f>
        <v>47</v>
      </c>
      <c r="D58" s="86">
        <v>42878</v>
      </c>
      <c r="E58" s="86"/>
      <c r="F58" s="86"/>
      <c r="G58" s="152">
        <v>0</v>
      </c>
      <c r="H58" s="153">
        <v>0</v>
      </c>
      <c r="I58" s="104"/>
      <c r="J58" s="104"/>
      <c r="K58" s="104"/>
      <c r="L58" s="104"/>
      <c r="M58" s="104"/>
      <c r="N58" s="104"/>
      <c r="O58" s="104"/>
      <c r="P58" s="104"/>
      <c r="Q58" s="280">
        <f t="shared" si="7"/>
        <v>0</v>
      </c>
      <c r="R58" s="154">
        <v>0</v>
      </c>
      <c r="S58" s="155">
        <v>77720.375</v>
      </c>
      <c r="T58" s="156">
        <f t="shared" si="10"/>
        <v>0</v>
      </c>
      <c r="U58" s="156">
        <f t="shared" si="11"/>
        <v>0</v>
      </c>
      <c r="V58" s="184">
        <f>SUMIF([2]InvDetail!$L$2:$L$125,'[2] Accting USE Data Entry Form'!$A58,[2]InvDetail!$E$2:$E$125)</f>
        <v>0</v>
      </c>
      <c r="W58" s="168">
        <f>SUMIF(InvDetail!$L$2:$L$125,' Accting USE Data Entry Form'!$A58,InvDetail!$H$2:$H$125)</f>
        <v>0</v>
      </c>
      <c r="X58" s="157">
        <f t="shared" si="6"/>
        <v>0</v>
      </c>
      <c r="Y58" s="264">
        <f t="shared" si="12"/>
        <v>0</v>
      </c>
      <c r="Z58" s="158"/>
      <c r="AA58" s="160">
        <f t="shared" si="13"/>
        <v>0</v>
      </c>
    </row>
    <row r="59" spans="1:27" ht="14.45" customHeight="1" x14ac:dyDescent="0.2">
      <c r="A59" s="149">
        <v>48</v>
      </c>
      <c r="B59" s="150" t="s">
        <v>80</v>
      </c>
      <c r="C59" s="151">
        <f>' Accting USE Data Entry Form'!$A59</f>
        <v>48</v>
      </c>
      <c r="D59" s="86"/>
      <c r="E59" s="86"/>
      <c r="F59" s="86"/>
      <c r="G59" s="152"/>
      <c r="H59" s="153">
        <f t="shared" ref="H59:H60" si="14">G59*S59</f>
        <v>0</v>
      </c>
      <c r="I59" s="104"/>
      <c r="J59" s="104"/>
      <c r="K59" s="104"/>
      <c r="L59" s="104"/>
      <c r="M59" s="104"/>
      <c r="N59" s="104"/>
      <c r="O59" s="104"/>
      <c r="P59" s="104"/>
      <c r="Q59" s="280">
        <f t="shared" si="7"/>
        <v>0</v>
      </c>
      <c r="R59" s="154">
        <f t="shared" ref="R59:R60" si="15">IF(Q59&lt;&gt;0,Q59/S59,0%)</f>
        <v>0</v>
      </c>
      <c r="S59" s="155">
        <v>77720.375</v>
      </c>
      <c r="T59" s="156">
        <f t="shared" si="10"/>
        <v>0</v>
      </c>
      <c r="U59" s="156">
        <f t="shared" si="11"/>
        <v>0</v>
      </c>
      <c r="V59" s="184">
        <f>SUMIF([2]InvDetail!$L$2:$L$125,'[2] Accting USE Data Entry Form'!$A59,[2]InvDetail!$E$2:$E$125)</f>
        <v>0</v>
      </c>
      <c r="W59" s="168">
        <f>SUMIF(InvDetail!$L$2:$L$125,' Accting USE Data Entry Form'!$A59,InvDetail!$H$2:$H$125)</f>
        <v>0</v>
      </c>
      <c r="X59" s="157">
        <f t="shared" si="6"/>
        <v>0</v>
      </c>
      <c r="Y59" s="264">
        <f t="shared" si="12"/>
        <v>0</v>
      </c>
      <c r="Z59" s="158"/>
      <c r="AA59" s="160">
        <f t="shared" si="13"/>
        <v>0</v>
      </c>
    </row>
    <row r="60" spans="1:27" ht="14.45" customHeight="1" x14ac:dyDescent="0.2">
      <c r="A60" s="149">
        <v>49</v>
      </c>
      <c r="B60" s="150" t="s">
        <v>81</v>
      </c>
      <c r="C60" s="151">
        <f>' Accting USE Data Entry Form'!$A60</f>
        <v>49</v>
      </c>
      <c r="D60" s="86"/>
      <c r="E60" s="86"/>
      <c r="F60" s="86"/>
      <c r="G60" s="152"/>
      <c r="H60" s="153">
        <f t="shared" si="14"/>
        <v>0</v>
      </c>
      <c r="I60" s="104"/>
      <c r="J60" s="104"/>
      <c r="K60" s="104"/>
      <c r="L60" s="104"/>
      <c r="M60" s="104"/>
      <c r="N60" s="104"/>
      <c r="O60" s="104"/>
      <c r="P60" s="104"/>
      <c r="Q60" s="280">
        <f t="shared" si="7"/>
        <v>0</v>
      </c>
      <c r="R60" s="154">
        <f t="shared" si="15"/>
        <v>0</v>
      </c>
      <c r="S60" s="155">
        <v>77720.375</v>
      </c>
      <c r="T60" s="156">
        <f t="shared" si="10"/>
        <v>0</v>
      </c>
      <c r="U60" s="156">
        <f t="shared" si="11"/>
        <v>0</v>
      </c>
      <c r="V60" s="184">
        <f>SUMIF([2]InvDetail!$L$2:$L$125,'[2] Accting USE Data Entry Form'!$A60,[2]InvDetail!$E$2:$E$125)</f>
        <v>0</v>
      </c>
      <c r="W60" s="168">
        <f>SUMIF(InvDetail!$L$2:$L$125,' Accting USE Data Entry Form'!$A60,InvDetail!$H$2:$H$125)</f>
        <v>0</v>
      </c>
      <c r="X60" s="157">
        <f t="shared" si="6"/>
        <v>0</v>
      </c>
      <c r="Y60" s="264">
        <f t="shared" si="12"/>
        <v>0</v>
      </c>
      <c r="Z60" s="158"/>
      <c r="AA60" s="160">
        <f t="shared" si="13"/>
        <v>0</v>
      </c>
    </row>
    <row r="61" spans="1:27" ht="14.45" customHeight="1" x14ac:dyDescent="0.2">
      <c r="A61" s="161"/>
      <c r="B61" s="136"/>
      <c r="C61" s="136"/>
      <c r="D61" s="137"/>
      <c r="E61" s="137"/>
      <c r="F61" s="137"/>
      <c r="G61" s="138"/>
      <c r="H61" s="162">
        <f>SUBTOTAL(109,' Accting USE Data Entry Form'!$H$12:$H$60)</f>
        <v>5235305.5061999988</v>
      </c>
      <c r="I61" s="139"/>
      <c r="J61" s="140">
        <f>SUM(J12:J60)</f>
        <v>143125.76500000001</v>
      </c>
      <c r="K61" s="140">
        <f t="shared" ref="K61:P61" si="16">SUM(K12:K60)</f>
        <v>254970.53</v>
      </c>
      <c r="L61" s="139">
        <f t="shared" si="16"/>
        <v>177250.15</v>
      </c>
      <c r="M61" s="139">
        <f t="shared" si="16"/>
        <v>177250.15</v>
      </c>
      <c r="N61" s="139">
        <f t="shared" si="16"/>
        <v>421009.58333333331</v>
      </c>
      <c r="O61" s="139">
        <f t="shared" si="16"/>
        <v>516508.45</v>
      </c>
      <c r="P61" s="139">
        <f t="shared" si="16"/>
        <v>1254515.6997500001</v>
      </c>
      <c r="Q61" s="281">
        <f>SUBTOTAL(109,' Accting USE Data Entry Form'!$Q$12:$Q$60)</f>
        <v>8193688.9642833313</v>
      </c>
      <c r="R61" s="163"/>
      <c r="S61" s="141">
        <f>SUBTOTAL(109,' Accting USE Data Entry Form'!$S$12:$S$60)</f>
        <v>9581257.4999999981</v>
      </c>
      <c r="T61" s="164">
        <f>SUBTOTAL(109,' Accting USE Data Entry Form'!$T$12:$T$60)</f>
        <v>8193688.9642833313</v>
      </c>
      <c r="U61" s="165"/>
      <c r="V61" s="185">
        <f>SUMIF([2]InvDetail!$L$2:$L$125,'[2] Accting USE Data Entry Form'!$A61,[2]InvDetail!$E$2:$E$125)</f>
        <v>0</v>
      </c>
      <c r="W61" s="166"/>
      <c r="X61" s="167"/>
      <c r="Y61" s="264">
        <f t="shared" si="12"/>
        <v>0</v>
      </c>
      <c r="Z61" s="158"/>
      <c r="AA61" s="160">
        <f t="shared" si="13"/>
        <v>0</v>
      </c>
    </row>
    <row r="62" spans="1:27" ht="14.45" customHeight="1" x14ac:dyDescent="0.2">
      <c r="A62" s="285"/>
      <c r="B62" s="286"/>
      <c r="C62" s="287"/>
      <c r="D62" s="288"/>
      <c r="E62" s="288"/>
      <c r="F62" s="288"/>
      <c r="G62" s="289"/>
      <c r="H62" s="290"/>
      <c r="I62" s="291"/>
      <c r="J62" s="291"/>
      <c r="K62" s="291"/>
      <c r="L62" s="291"/>
      <c r="M62" s="291"/>
      <c r="N62" s="291"/>
      <c r="O62" s="291"/>
      <c r="P62" s="292"/>
      <c r="Q62" s="293">
        <f>8959494.51</f>
        <v>8959494.5099999998</v>
      </c>
      <c r="R62" s="294"/>
      <c r="S62" s="295"/>
      <c r="T62" s="185"/>
      <c r="U62" s="185"/>
      <c r="V62" s="185"/>
      <c r="W62" s="296"/>
      <c r="X62" s="297"/>
      <c r="Y62" s="298"/>
      <c r="Z62" s="299"/>
      <c r="AA62" s="300"/>
    </row>
    <row r="63" spans="1:27" ht="14.45" customHeight="1" x14ac:dyDescent="0.2">
      <c r="A63" s="111"/>
      <c r="D63" s="110"/>
      <c r="E63" s="110"/>
      <c r="F63" s="110"/>
      <c r="G63" s="110"/>
      <c r="H63" s="110"/>
      <c r="I63" s="110"/>
      <c r="J63" s="110"/>
      <c r="K63" s="110"/>
      <c r="L63" s="110"/>
      <c r="M63" s="110"/>
      <c r="N63" s="110"/>
      <c r="O63" s="110"/>
      <c r="P63" s="110"/>
      <c r="Q63" s="283">
        <f>Table2[[#Totals],[TOTAL]]-Q61</f>
        <v>765805.54571666848</v>
      </c>
      <c r="R63" s="63"/>
      <c r="S63" s="64"/>
      <c r="T63" s="64"/>
      <c r="U63" s="64"/>
      <c r="V63" s="64"/>
      <c r="W63" s="64"/>
      <c r="X63" s="64"/>
      <c r="Y63" s="64"/>
    </row>
    <row r="64" spans="1:27" ht="14.45" customHeight="1" x14ac:dyDescent="0.2">
      <c r="Q64" s="105"/>
    </row>
    <row r="65" spans="1:23" ht="14.45" customHeight="1" thickBot="1" x14ac:dyDescent="0.25">
      <c r="A65" s="55" t="s">
        <v>7</v>
      </c>
      <c r="Q65" s="105"/>
      <c r="S65" s="315" t="s">
        <v>42</v>
      </c>
      <c r="T65" s="315"/>
      <c r="U65" s="315"/>
      <c r="V65" s="76"/>
      <c r="W65" s="79">
        <f>W5</f>
        <v>43039</v>
      </c>
    </row>
    <row r="66" spans="1:23" ht="14.45" customHeight="1" x14ac:dyDescent="0.2">
      <c r="Q66" s="105"/>
      <c r="T66" s="56"/>
      <c r="W66" s="58" t="s">
        <v>3</v>
      </c>
    </row>
    <row r="67" spans="1:23" ht="14.45" customHeight="1" x14ac:dyDescent="0.2">
      <c r="Q67" s="105"/>
      <c r="T67" s="56"/>
      <c r="W67" s="58"/>
    </row>
    <row r="68" spans="1:23" ht="14.45" customHeight="1" x14ac:dyDescent="0.2">
      <c r="A68" s="55" t="s">
        <v>8</v>
      </c>
      <c r="Q68" s="105"/>
      <c r="T68" s="61"/>
      <c r="U68" s="59"/>
      <c r="V68" s="59"/>
      <c r="W68" s="59"/>
    </row>
    <row r="69" spans="1:23" x14ac:dyDescent="0.2">
      <c r="W69" s="58" t="s">
        <v>3</v>
      </c>
    </row>
    <row r="73" spans="1:23" x14ac:dyDescent="0.2">
      <c r="B73" s="99">
        <f>3547*4</f>
        <v>14188</v>
      </c>
      <c r="C73" s="99"/>
    </row>
    <row r="74" spans="1:23" x14ac:dyDescent="0.2">
      <c r="B74" s="99">
        <f>3547*6</f>
        <v>21282</v>
      </c>
      <c r="C74" s="99"/>
    </row>
    <row r="80" spans="1:23" x14ac:dyDescent="0.2">
      <c r="B80" s="275" t="s">
        <v>73</v>
      </c>
    </row>
  </sheetData>
  <sheetProtection selectLockedCells="1"/>
  <mergeCells count="5">
    <mergeCell ref="A1:X1"/>
    <mergeCell ref="A2:X2"/>
    <mergeCell ref="A3:X3"/>
    <mergeCell ref="S65:U65"/>
    <mergeCell ref="W6:W7"/>
  </mergeCells>
  <phoneticPr fontId="7" type="noConversion"/>
  <conditionalFormatting sqref="A13:Y33 A35:Y1101">
    <cfRule type="expression" dxfId="496" priority="21">
      <formula>$R13=100%</formula>
    </cfRule>
  </conditionalFormatting>
  <conditionalFormatting sqref="A13:Y33 A35:Y1198">
    <cfRule type="expression" dxfId="495" priority="18" stopIfTrue="1">
      <formula>AND($R13=100%,$U13&lt;0.02)</formula>
    </cfRule>
  </conditionalFormatting>
  <conditionalFormatting sqref="A34:Y34">
    <cfRule type="expression" dxfId="494" priority="6">
      <formula>$R34=100%</formula>
    </cfRule>
  </conditionalFormatting>
  <conditionalFormatting sqref="A34:Y34">
    <cfRule type="expression" dxfId="493" priority="5" stopIfTrue="1">
      <formula>AND($R34=100%,$U34&lt;0.02)</formula>
    </cfRule>
  </conditionalFormatting>
  <conditionalFormatting sqref="A12:Y12">
    <cfRule type="expression" dxfId="492" priority="2">
      <formula>$R12=100%</formula>
    </cfRule>
  </conditionalFormatting>
  <conditionalFormatting sqref="A12:Y12">
    <cfRule type="expression" dxfId="491" priority="1" stopIfTrue="1">
      <formula>AND($R12=100%,$U12&lt;0.02)</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W5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8"/>
  <sheetViews>
    <sheetView topLeftCell="B70" workbookViewId="0">
      <selection activeCell="H83" sqref="H83"/>
    </sheetView>
  </sheetViews>
  <sheetFormatPr defaultRowHeight="12.75" x14ac:dyDescent="0.2"/>
  <cols>
    <col min="2" max="2" width="56" bestFit="1" customWidth="1"/>
    <col min="3" max="4" width="12.7109375" style="120" customWidth="1"/>
    <col min="5" max="5" width="17.5703125" style="120" customWidth="1"/>
    <col min="6" max="6" width="11.140625" style="120" customWidth="1"/>
    <col min="7" max="7" width="11" style="122" customWidth="1"/>
    <col min="8" max="8" width="10" bestFit="1" customWidth="1"/>
  </cols>
  <sheetData>
    <row r="1" spans="2:7" x14ac:dyDescent="0.2">
      <c r="C1"/>
      <c r="D1"/>
      <c r="E1"/>
      <c r="F1"/>
      <c r="G1"/>
    </row>
    <row r="2" spans="2:7" x14ac:dyDescent="0.2">
      <c r="C2"/>
      <c r="D2"/>
      <c r="E2"/>
      <c r="F2"/>
      <c r="G2"/>
    </row>
    <row r="3" spans="2:7" x14ac:dyDescent="0.2">
      <c r="B3" s="117" t="s">
        <v>130</v>
      </c>
      <c r="C3" t="s">
        <v>135</v>
      </c>
      <c r="D3" t="s">
        <v>133</v>
      </c>
      <c r="E3" t="s">
        <v>136</v>
      </c>
      <c r="F3" t="s">
        <v>137</v>
      </c>
      <c r="G3" s="123" t="s">
        <v>140</v>
      </c>
    </row>
    <row r="4" spans="2:7" x14ac:dyDescent="0.2">
      <c r="B4" s="54">
        <v>1</v>
      </c>
      <c r="C4" s="89"/>
      <c r="D4" s="89"/>
      <c r="E4" s="89"/>
      <c r="F4" s="89"/>
      <c r="G4" s="123"/>
    </row>
    <row r="5" spans="2:7" x14ac:dyDescent="0.2">
      <c r="B5" s="118" t="s">
        <v>43</v>
      </c>
      <c r="C5" s="119">
        <v>27287</v>
      </c>
      <c r="D5" s="119">
        <v>27287</v>
      </c>
      <c r="E5" s="119">
        <v>27287</v>
      </c>
      <c r="F5" s="119">
        <v>0</v>
      </c>
      <c r="G5" s="123">
        <v>1</v>
      </c>
    </row>
    <row r="6" spans="2:7" x14ac:dyDescent="0.2">
      <c r="B6" s="54">
        <v>2</v>
      </c>
      <c r="C6" s="119"/>
      <c r="D6" s="119"/>
      <c r="E6" s="119"/>
      <c r="F6" s="119"/>
      <c r="G6" s="123"/>
    </row>
    <row r="7" spans="2:7" x14ac:dyDescent="0.2">
      <c r="B7" s="118" t="s">
        <v>44</v>
      </c>
      <c r="C7" s="119">
        <v>54573.99</v>
      </c>
      <c r="D7" s="119">
        <v>54573.99</v>
      </c>
      <c r="E7" s="119">
        <v>54573.99</v>
      </c>
      <c r="F7" s="119">
        <v>0</v>
      </c>
      <c r="G7" s="123">
        <v>1</v>
      </c>
    </row>
    <row r="8" spans="2:7" x14ac:dyDescent="0.2">
      <c r="B8" s="54">
        <v>3</v>
      </c>
      <c r="C8" s="119"/>
      <c r="D8" s="119"/>
      <c r="E8" s="119"/>
      <c r="F8" s="119"/>
      <c r="G8" s="123"/>
    </row>
    <row r="9" spans="2:7" x14ac:dyDescent="0.2">
      <c r="B9" s="118" t="s">
        <v>45</v>
      </c>
      <c r="C9" s="119">
        <v>54573.99</v>
      </c>
      <c r="D9" s="119">
        <v>54573.99</v>
      </c>
      <c r="E9" s="119">
        <v>54573.99</v>
      </c>
      <c r="F9" s="119">
        <v>0</v>
      </c>
      <c r="G9" s="123">
        <v>1</v>
      </c>
    </row>
    <row r="10" spans="2:7" x14ac:dyDescent="0.2">
      <c r="B10" s="54">
        <v>4</v>
      </c>
      <c r="C10" s="119"/>
      <c r="D10" s="119"/>
      <c r="E10" s="119"/>
      <c r="F10" s="119"/>
      <c r="G10" s="123"/>
    </row>
    <row r="11" spans="2:7" x14ac:dyDescent="0.2">
      <c r="B11" s="118" t="s">
        <v>46</v>
      </c>
      <c r="C11" s="119">
        <v>114938.04</v>
      </c>
      <c r="D11" s="119">
        <v>114938.04</v>
      </c>
      <c r="E11" s="119">
        <v>114938.04</v>
      </c>
      <c r="F11" s="119">
        <v>0</v>
      </c>
      <c r="G11" s="123">
        <v>1</v>
      </c>
    </row>
    <row r="12" spans="2:7" x14ac:dyDescent="0.2">
      <c r="B12" s="54">
        <v>5</v>
      </c>
      <c r="C12" s="119"/>
      <c r="D12" s="119"/>
      <c r="E12" s="119"/>
      <c r="F12" s="119"/>
      <c r="G12" s="123"/>
    </row>
    <row r="13" spans="2:7" x14ac:dyDescent="0.2">
      <c r="B13" s="118" t="s">
        <v>47</v>
      </c>
      <c r="C13" s="119">
        <v>229876.08</v>
      </c>
      <c r="D13" s="119">
        <v>229876.08</v>
      </c>
      <c r="E13" s="119">
        <v>229876.08</v>
      </c>
      <c r="F13" s="119">
        <v>0</v>
      </c>
      <c r="G13" s="123">
        <v>1</v>
      </c>
    </row>
    <row r="14" spans="2:7" x14ac:dyDescent="0.2">
      <c r="B14" s="54">
        <v>6</v>
      </c>
      <c r="C14" s="119"/>
      <c r="D14" s="119"/>
      <c r="E14" s="119"/>
      <c r="F14" s="119"/>
      <c r="G14" s="123"/>
    </row>
    <row r="15" spans="2:7" x14ac:dyDescent="0.2">
      <c r="B15" s="118" t="s">
        <v>48</v>
      </c>
      <c r="C15" s="119">
        <v>229876.08</v>
      </c>
      <c r="D15" s="119">
        <v>229876.08000000002</v>
      </c>
      <c r="E15" s="119">
        <v>229876.08000000002</v>
      </c>
      <c r="F15" s="119">
        <v>-2.9103830456733704E-11</v>
      </c>
      <c r="G15" s="123">
        <v>1.0000000000000002</v>
      </c>
    </row>
    <row r="16" spans="2:7" x14ac:dyDescent="0.2">
      <c r="B16" s="54">
        <v>7</v>
      </c>
      <c r="C16" s="119"/>
      <c r="D16" s="119"/>
      <c r="E16" s="119"/>
      <c r="F16" s="119"/>
      <c r="G16" s="123"/>
    </row>
    <row r="17" spans="2:7" x14ac:dyDescent="0.2">
      <c r="B17" s="118" t="s">
        <v>49</v>
      </c>
      <c r="C17" s="119">
        <v>777203.75</v>
      </c>
      <c r="D17" s="119">
        <v>777203.75</v>
      </c>
      <c r="E17" s="119">
        <v>777203.75</v>
      </c>
      <c r="F17" s="119">
        <v>0</v>
      </c>
      <c r="G17" s="123">
        <v>1</v>
      </c>
    </row>
    <row r="18" spans="2:7" x14ac:dyDescent="0.2">
      <c r="B18" s="54">
        <v>8</v>
      </c>
      <c r="C18" s="119"/>
      <c r="D18" s="119"/>
      <c r="E18" s="119"/>
      <c r="F18" s="119"/>
      <c r="G18" s="123"/>
    </row>
    <row r="19" spans="2:7" x14ac:dyDescent="0.2">
      <c r="B19" s="118" t="s">
        <v>50</v>
      </c>
      <c r="C19" s="119">
        <v>2176170.5</v>
      </c>
      <c r="D19" s="119">
        <v>2176170.5</v>
      </c>
      <c r="E19" s="119">
        <v>2176170.5</v>
      </c>
      <c r="F19" s="119">
        <v>0</v>
      </c>
      <c r="G19" s="123">
        <v>1</v>
      </c>
    </row>
    <row r="20" spans="2:7" x14ac:dyDescent="0.2">
      <c r="B20" s="54">
        <v>9</v>
      </c>
      <c r="C20" s="119"/>
      <c r="D20" s="119"/>
      <c r="E20" s="119"/>
      <c r="F20" s="119"/>
      <c r="G20" s="123"/>
    </row>
    <row r="21" spans="2:7" x14ac:dyDescent="0.2">
      <c r="B21" s="118" t="s">
        <v>51</v>
      </c>
      <c r="C21" s="119">
        <v>233161.13</v>
      </c>
      <c r="D21" s="119">
        <v>233161.12</v>
      </c>
      <c r="E21" s="119">
        <v>233161.12</v>
      </c>
      <c r="F21" s="119">
        <v>1.0000000009313226E-2</v>
      </c>
      <c r="G21" s="123">
        <v>0.9999999571112046</v>
      </c>
    </row>
    <row r="22" spans="2:7" x14ac:dyDescent="0.2">
      <c r="B22" s="54">
        <v>10</v>
      </c>
      <c r="C22" s="119"/>
      <c r="D22" s="119"/>
      <c r="E22" s="119"/>
      <c r="F22" s="119"/>
      <c r="G22" s="123"/>
    </row>
    <row r="23" spans="2:7" x14ac:dyDescent="0.2">
      <c r="B23" s="118" t="s">
        <v>52</v>
      </c>
      <c r="C23" s="119">
        <v>233161.13</v>
      </c>
      <c r="D23" s="119">
        <v>233161.12</v>
      </c>
      <c r="E23" s="119">
        <v>233161.12</v>
      </c>
      <c r="F23" s="119">
        <v>1.0000000009313226E-2</v>
      </c>
      <c r="G23" s="123">
        <v>0.9999999571112046</v>
      </c>
    </row>
    <row r="24" spans="2:7" x14ac:dyDescent="0.2">
      <c r="B24" s="54">
        <v>11</v>
      </c>
      <c r="C24" s="119"/>
      <c r="D24" s="119"/>
      <c r="E24" s="119"/>
      <c r="F24" s="119"/>
      <c r="G24" s="123"/>
    </row>
    <row r="25" spans="2:7" x14ac:dyDescent="0.2">
      <c r="B25" s="118" t="s">
        <v>53</v>
      </c>
      <c r="C25" s="119">
        <v>233161.13</v>
      </c>
      <c r="D25" s="119">
        <v>233161.12</v>
      </c>
      <c r="E25" s="119">
        <v>233161.12</v>
      </c>
      <c r="F25" s="119">
        <v>1.0000000009313226E-2</v>
      </c>
      <c r="G25" s="123">
        <v>0.9999999571112046</v>
      </c>
    </row>
    <row r="26" spans="2:7" x14ac:dyDescent="0.2">
      <c r="B26" s="54">
        <v>12</v>
      </c>
      <c r="C26" s="119"/>
      <c r="D26" s="119"/>
      <c r="E26" s="119"/>
      <c r="F26" s="119"/>
      <c r="G26" s="123"/>
    </row>
    <row r="27" spans="2:7" x14ac:dyDescent="0.2">
      <c r="B27" s="118" t="s">
        <v>54</v>
      </c>
      <c r="C27" s="119">
        <v>233161.13</v>
      </c>
      <c r="D27" s="119">
        <v>116580.56</v>
      </c>
      <c r="E27" s="119">
        <v>116580.56</v>
      </c>
      <c r="F27" s="119">
        <v>116580.57</v>
      </c>
      <c r="G27" s="123">
        <v>0.4999999785556023</v>
      </c>
    </row>
    <row r="28" spans="2:7" x14ac:dyDescent="0.2">
      <c r="B28" s="54">
        <v>13</v>
      </c>
      <c r="C28" s="119"/>
      <c r="D28" s="119"/>
      <c r="E28" s="119"/>
      <c r="F28" s="119"/>
      <c r="G28" s="123"/>
    </row>
    <row r="29" spans="2:7" x14ac:dyDescent="0.2">
      <c r="B29" s="118" t="s">
        <v>55</v>
      </c>
      <c r="C29" s="119">
        <v>233161.13</v>
      </c>
      <c r="D29" s="119">
        <v>233161.12</v>
      </c>
      <c r="E29" s="119">
        <v>233161.12</v>
      </c>
      <c r="F29" s="119">
        <v>1.0000000009313226E-2</v>
      </c>
      <c r="G29" s="123">
        <v>0.9999999571112046</v>
      </c>
    </row>
    <row r="30" spans="2:7" x14ac:dyDescent="0.2">
      <c r="B30" s="54">
        <v>14</v>
      </c>
      <c r="C30" s="119"/>
      <c r="D30" s="119"/>
      <c r="E30" s="119"/>
      <c r="F30" s="119"/>
      <c r="G30" s="123"/>
    </row>
    <row r="31" spans="2:7" x14ac:dyDescent="0.2">
      <c r="B31" s="118" t="s">
        <v>56</v>
      </c>
      <c r="C31" s="119">
        <v>233161.13</v>
      </c>
      <c r="D31" s="119">
        <v>233161.12</v>
      </c>
      <c r="E31" s="119">
        <v>233161.12</v>
      </c>
      <c r="F31" s="119">
        <v>1.0000000009313226E-2</v>
      </c>
      <c r="G31" s="123">
        <v>0.9999999571112046</v>
      </c>
    </row>
    <row r="32" spans="2:7" x14ac:dyDescent="0.2">
      <c r="B32" s="54">
        <v>15</v>
      </c>
      <c r="C32" s="119"/>
      <c r="D32" s="119"/>
      <c r="E32" s="119"/>
      <c r="F32" s="119"/>
      <c r="G32" s="123"/>
    </row>
    <row r="33" spans="2:7" x14ac:dyDescent="0.2">
      <c r="B33" s="118" t="s">
        <v>57</v>
      </c>
      <c r="C33" s="119">
        <v>233161.13</v>
      </c>
      <c r="D33" s="119">
        <v>233161.12</v>
      </c>
      <c r="E33" s="119">
        <v>233161.12</v>
      </c>
      <c r="F33" s="119">
        <v>1.0000000009313226E-2</v>
      </c>
      <c r="G33" s="123">
        <v>0.9999999571112046</v>
      </c>
    </row>
    <row r="34" spans="2:7" x14ac:dyDescent="0.2">
      <c r="B34" s="54">
        <v>16</v>
      </c>
      <c r="C34" s="119"/>
      <c r="D34" s="119"/>
      <c r="E34" s="119"/>
      <c r="F34" s="119"/>
      <c r="G34" s="123"/>
    </row>
    <row r="35" spans="2:7" x14ac:dyDescent="0.2">
      <c r="B35" s="118" t="s">
        <v>58</v>
      </c>
      <c r="C35" s="119">
        <v>233161.13</v>
      </c>
      <c r="D35" s="119"/>
      <c r="E35" s="119"/>
      <c r="F35" s="119">
        <v>233161.13</v>
      </c>
      <c r="G35" s="123"/>
    </row>
    <row r="36" spans="2:7" x14ac:dyDescent="0.2">
      <c r="B36" s="54">
        <v>17</v>
      </c>
      <c r="C36" s="119"/>
      <c r="D36" s="119"/>
      <c r="E36" s="119"/>
      <c r="F36" s="119"/>
      <c r="G36" s="123"/>
    </row>
    <row r="37" spans="2:7" x14ac:dyDescent="0.2">
      <c r="B37" s="118" t="s">
        <v>59</v>
      </c>
      <c r="C37" s="119">
        <v>233161.13</v>
      </c>
      <c r="D37" s="119"/>
      <c r="E37" s="119"/>
      <c r="F37" s="119">
        <v>233161.13</v>
      </c>
      <c r="G37" s="123"/>
    </row>
    <row r="38" spans="2:7" x14ac:dyDescent="0.2">
      <c r="B38" s="54">
        <v>18</v>
      </c>
      <c r="C38" s="119"/>
      <c r="D38" s="119"/>
      <c r="E38" s="119"/>
      <c r="F38" s="119"/>
      <c r="G38" s="123"/>
    </row>
    <row r="39" spans="2:7" x14ac:dyDescent="0.2">
      <c r="B39" s="118" t="s">
        <v>60</v>
      </c>
      <c r="C39" s="119">
        <v>233161.13</v>
      </c>
      <c r="D39" s="119"/>
      <c r="E39" s="119"/>
      <c r="F39" s="119">
        <v>233161.13</v>
      </c>
      <c r="G39" s="123"/>
    </row>
    <row r="40" spans="2:7" x14ac:dyDescent="0.2">
      <c r="B40" s="54">
        <v>19</v>
      </c>
      <c r="C40" s="119"/>
      <c r="D40" s="119"/>
      <c r="E40" s="119"/>
      <c r="F40" s="119"/>
      <c r="G40" s="123"/>
    </row>
    <row r="41" spans="2:7" x14ac:dyDescent="0.2">
      <c r="B41" s="118" t="s">
        <v>61</v>
      </c>
      <c r="C41" s="119">
        <v>155440.75</v>
      </c>
      <c r="D41" s="119">
        <v>155440.76</v>
      </c>
      <c r="E41" s="119">
        <v>155440.76</v>
      </c>
      <c r="F41" s="119">
        <v>-1.0000000009313226E-2</v>
      </c>
      <c r="G41" s="123">
        <v>1.0000000643331945</v>
      </c>
    </row>
    <row r="42" spans="2:7" x14ac:dyDescent="0.2">
      <c r="B42" s="54">
        <v>20</v>
      </c>
      <c r="C42" s="119"/>
      <c r="D42" s="119"/>
      <c r="E42" s="119"/>
      <c r="F42" s="119"/>
      <c r="G42" s="123"/>
    </row>
    <row r="43" spans="2:7" x14ac:dyDescent="0.2">
      <c r="B43" s="118" t="s">
        <v>62</v>
      </c>
      <c r="C43" s="119">
        <v>155440.75</v>
      </c>
      <c r="D43" s="119">
        <v>155440.75</v>
      </c>
      <c r="E43" s="119">
        <v>155440.75</v>
      </c>
      <c r="F43" s="119">
        <v>0</v>
      </c>
      <c r="G43" s="123">
        <v>1</v>
      </c>
    </row>
    <row r="44" spans="2:7" x14ac:dyDescent="0.2">
      <c r="B44" s="54">
        <v>21</v>
      </c>
      <c r="C44" s="119"/>
      <c r="D44" s="119"/>
      <c r="E44" s="119"/>
      <c r="F44" s="119"/>
      <c r="G44" s="123"/>
    </row>
    <row r="45" spans="2:7" x14ac:dyDescent="0.2">
      <c r="B45" s="118" t="s">
        <v>63</v>
      </c>
      <c r="C45" s="119">
        <v>155440.75</v>
      </c>
      <c r="D45" s="119"/>
      <c r="E45" s="119"/>
      <c r="F45" s="119">
        <v>155440.75</v>
      </c>
      <c r="G45" s="123"/>
    </row>
    <row r="46" spans="2:7" x14ac:dyDescent="0.2">
      <c r="B46" s="54">
        <v>22</v>
      </c>
      <c r="C46" s="119"/>
      <c r="D46" s="119"/>
      <c r="E46" s="119"/>
      <c r="F46" s="119"/>
      <c r="G46" s="123"/>
    </row>
    <row r="47" spans="2:7" x14ac:dyDescent="0.2">
      <c r="B47" s="118" t="s">
        <v>64</v>
      </c>
      <c r="C47" s="119">
        <v>155440.75</v>
      </c>
      <c r="D47" s="119"/>
      <c r="E47" s="119"/>
      <c r="F47" s="119">
        <v>155440.75</v>
      </c>
      <c r="G47" s="123"/>
    </row>
    <row r="48" spans="2:7" x14ac:dyDescent="0.2">
      <c r="B48" s="54">
        <v>23</v>
      </c>
      <c r="C48" s="119"/>
      <c r="D48" s="119"/>
      <c r="E48" s="119"/>
      <c r="F48" s="119"/>
      <c r="G48" s="123"/>
    </row>
    <row r="49" spans="2:7" x14ac:dyDescent="0.2">
      <c r="B49" s="118" t="s">
        <v>101</v>
      </c>
      <c r="C49" s="119">
        <v>262347.64</v>
      </c>
      <c r="D49" s="119">
        <v>65586.91</v>
      </c>
      <c r="E49" s="119">
        <v>65586.91</v>
      </c>
      <c r="F49" s="119">
        <v>196760.73</v>
      </c>
      <c r="G49" s="123">
        <v>0.25</v>
      </c>
    </row>
    <row r="50" spans="2:7" x14ac:dyDescent="0.2">
      <c r="B50" s="54">
        <v>24</v>
      </c>
      <c r="C50" s="119"/>
      <c r="D50" s="119"/>
      <c r="E50" s="119"/>
      <c r="F50" s="119"/>
      <c r="G50" s="123"/>
    </row>
    <row r="51" spans="2:7" x14ac:dyDescent="0.2">
      <c r="B51" s="118" t="s">
        <v>87</v>
      </c>
      <c r="C51" s="119">
        <v>300000</v>
      </c>
      <c r="D51" s="119">
        <v>50000</v>
      </c>
      <c r="E51" s="119">
        <v>50000</v>
      </c>
      <c r="F51" s="119">
        <v>250000</v>
      </c>
      <c r="G51" s="123">
        <v>0.16666666666666666</v>
      </c>
    </row>
    <row r="52" spans="2:7" x14ac:dyDescent="0.2">
      <c r="B52" s="54">
        <v>25</v>
      </c>
      <c r="C52" s="119"/>
      <c r="D52" s="119"/>
      <c r="E52" s="119"/>
      <c r="F52" s="119"/>
      <c r="G52" s="123"/>
    </row>
    <row r="53" spans="2:7" x14ac:dyDescent="0.2">
      <c r="B53" s="118" t="s">
        <v>88</v>
      </c>
      <c r="C53" s="119">
        <v>2545</v>
      </c>
      <c r="D53" s="119">
        <v>2545</v>
      </c>
      <c r="E53" s="119">
        <v>2545</v>
      </c>
      <c r="F53" s="119">
        <v>0</v>
      </c>
      <c r="G53" s="123">
        <v>1</v>
      </c>
    </row>
    <row r="54" spans="2:7" x14ac:dyDescent="0.2">
      <c r="B54" s="54">
        <v>26</v>
      </c>
      <c r="C54" s="119"/>
      <c r="D54" s="119"/>
      <c r="E54" s="119"/>
      <c r="F54" s="119"/>
      <c r="G54" s="123"/>
    </row>
    <row r="55" spans="2:7" x14ac:dyDescent="0.2">
      <c r="B55" s="118" t="s">
        <v>89</v>
      </c>
      <c r="C55" s="119">
        <v>59400</v>
      </c>
      <c r="D55" s="119">
        <v>59400</v>
      </c>
      <c r="E55" s="119">
        <v>59400</v>
      </c>
      <c r="F55" s="119">
        <v>0</v>
      </c>
      <c r="G55" s="123">
        <v>1</v>
      </c>
    </row>
    <row r="56" spans="2:7" x14ac:dyDescent="0.2">
      <c r="B56" s="54">
        <v>27</v>
      </c>
      <c r="C56" s="119"/>
      <c r="D56" s="119"/>
      <c r="E56" s="119"/>
      <c r="F56" s="119"/>
      <c r="G56" s="123"/>
    </row>
    <row r="57" spans="2:7" x14ac:dyDescent="0.2">
      <c r="B57" s="118" t="s">
        <v>65</v>
      </c>
      <c r="C57" s="119">
        <v>155440.75</v>
      </c>
      <c r="D57" s="119"/>
      <c r="E57" s="119"/>
      <c r="F57" s="119">
        <v>155440.75</v>
      </c>
      <c r="G57" s="123"/>
    </row>
    <row r="58" spans="2:7" x14ac:dyDescent="0.2">
      <c r="B58" s="54">
        <v>28</v>
      </c>
      <c r="C58" s="119"/>
      <c r="D58" s="119"/>
      <c r="E58" s="119"/>
      <c r="F58" s="119"/>
      <c r="G58" s="123"/>
    </row>
    <row r="59" spans="2:7" x14ac:dyDescent="0.2">
      <c r="B59" s="118" t="s">
        <v>66</v>
      </c>
      <c r="C59" s="119">
        <v>155440.75</v>
      </c>
      <c r="D59" s="119"/>
      <c r="E59" s="119"/>
      <c r="F59" s="119">
        <v>155440.75</v>
      </c>
      <c r="G59" s="123"/>
    </row>
    <row r="60" spans="2:7" x14ac:dyDescent="0.2">
      <c r="B60" s="54">
        <v>29</v>
      </c>
      <c r="C60" s="119"/>
      <c r="D60" s="119"/>
      <c r="E60" s="119"/>
      <c r="F60" s="119"/>
      <c r="G60" s="123"/>
    </row>
    <row r="61" spans="2:7" x14ac:dyDescent="0.2">
      <c r="B61" s="118" t="s">
        <v>91</v>
      </c>
      <c r="C61" s="119">
        <v>25000</v>
      </c>
      <c r="D61" s="119">
        <v>25000</v>
      </c>
      <c r="E61" s="119">
        <v>25000</v>
      </c>
      <c r="F61" s="119">
        <v>0</v>
      </c>
      <c r="G61" s="123">
        <v>1</v>
      </c>
    </row>
    <row r="62" spans="2:7" x14ac:dyDescent="0.2">
      <c r="B62" s="54">
        <v>30</v>
      </c>
      <c r="C62" s="119"/>
      <c r="D62" s="119"/>
      <c r="E62" s="119"/>
      <c r="F62" s="119"/>
      <c r="G62" s="123"/>
    </row>
    <row r="63" spans="2:7" x14ac:dyDescent="0.2">
      <c r="B63" s="118" t="s">
        <v>100</v>
      </c>
      <c r="C63" s="119">
        <v>415000</v>
      </c>
      <c r="D63" s="119">
        <v>120598.34</v>
      </c>
      <c r="E63" s="119">
        <v>78034.22</v>
      </c>
      <c r="F63" s="119">
        <v>336965.78</v>
      </c>
      <c r="G63" s="123">
        <v>0.18803426506024096</v>
      </c>
    </row>
    <row r="64" spans="2:7" x14ac:dyDescent="0.2">
      <c r="B64" s="54">
        <v>31</v>
      </c>
      <c r="C64" s="119"/>
      <c r="D64" s="119"/>
      <c r="E64" s="119"/>
      <c r="F64" s="119"/>
      <c r="G64" s="123"/>
    </row>
    <row r="65" spans="2:7" x14ac:dyDescent="0.2">
      <c r="B65" s="118" t="s">
        <v>102</v>
      </c>
      <c r="C65" s="119">
        <v>11830</v>
      </c>
      <c r="D65" s="119">
        <v>11830</v>
      </c>
      <c r="E65" s="119">
        <v>11830</v>
      </c>
      <c r="F65" s="119">
        <v>0</v>
      </c>
      <c r="G65" s="123">
        <v>1</v>
      </c>
    </row>
    <row r="66" spans="2:7" x14ac:dyDescent="0.2">
      <c r="B66" s="54">
        <v>32</v>
      </c>
      <c r="C66" s="119"/>
      <c r="D66" s="119"/>
      <c r="E66" s="119"/>
      <c r="F66" s="119"/>
      <c r="G66" s="123"/>
    </row>
    <row r="67" spans="2:7" x14ac:dyDescent="0.2">
      <c r="B67" s="118" t="s">
        <v>67</v>
      </c>
      <c r="C67" s="119">
        <v>155440.75</v>
      </c>
      <c r="D67" s="119"/>
      <c r="E67" s="119"/>
      <c r="F67" s="119">
        <v>155440.75</v>
      </c>
      <c r="G67" s="123"/>
    </row>
    <row r="68" spans="2:7" x14ac:dyDescent="0.2">
      <c r="B68" s="54">
        <v>33</v>
      </c>
      <c r="C68" s="119"/>
      <c r="D68" s="119"/>
      <c r="E68" s="119"/>
      <c r="F68" s="119"/>
      <c r="G68" s="123"/>
    </row>
    <row r="69" spans="2:7" x14ac:dyDescent="0.2">
      <c r="B69" s="118" t="s">
        <v>68</v>
      </c>
      <c r="C69" s="119">
        <v>155440.75</v>
      </c>
      <c r="D69" s="119"/>
      <c r="E69" s="119"/>
      <c r="F69" s="119">
        <v>155440.75</v>
      </c>
      <c r="G69" s="123"/>
    </row>
    <row r="70" spans="2:7" x14ac:dyDescent="0.2">
      <c r="B70" s="54">
        <v>34</v>
      </c>
      <c r="C70" s="119"/>
      <c r="D70" s="119"/>
      <c r="E70" s="119"/>
      <c r="F70" s="119"/>
      <c r="G70" s="123"/>
    </row>
    <row r="71" spans="2:7" x14ac:dyDescent="0.2">
      <c r="B71" s="118" t="s">
        <v>69</v>
      </c>
      <c r="C71" s="119">
        <v>155440.75</v>
      </c>
      <c r="D71" s="119"/>
      <c r="E71" s="119"/>
      <c r="F71" s="119">
        <v>155440.75</v>
      </c>
      <c r="G71" s="123"/>
    </row>
    <row r="72" spans="2:7" x14ac:dyDescent="0.2">
      <c r="B72" s="54">
        <v>35</v>
      </c>
      <c r="C72" s="119"/>
      <c r="D72" s="119"/>
      <c r="E72" s="119"/>
      <c r="F72" s="119"/>
      <c r="G72" s="123"/>
    </row>
    <row r="73" spans="2:7" x14ac:dyDescent="0.2">
      <c r="B73" s="118" t="s">
        <v>70</v>
      </c>
      <c r="C73" s="119">
        <v>155440.75</v>
      </c>
      <c r="D73" s="119"/>
      <c r="E73" s="119"/>
      <c r="F73" s="119">
        <v>155440.75</v>
      </c>
      <c r="G73" s="123"/>
    </row>
    <row r="74" spans="2:7" x14ac:dyDescent="0.2">
      <c r="B74" s="54">
        <v>36</v>
      </c>
      <c r="C74" s="119"/>
      <c r="D74" s="119"/>
      <c r="E74" s="119"/>
      <c r="F74" s="119"/>
      <c r="G74" s="123"/>
    </row>
    <row r="75" spans="2:7" x14ac:dyDescent="0.2">
      <c r="B75" s="118" t="s">
        <v>71</v>
      </c>
      <c r="C75" s="119">
        <v>155440.75</v>
      </c>
      <c r="D75" s="119"/>
      <c r="E75" s="119"/>
      <c r="F75" s="119">
        <v>155440.75</v>
      </c>
      <c r="G75" s="123"/>
    </row>
    <row r="76" spans="2:7" x14ac:dyDescent="0.2">
      <c r="B76" s="54">
        <v>37</v>
      </c>
      <c r="C76" s="119"/>
      <c r="D76" s="119"/>
      <c r="E76" s="119"/>
      <c r="F76" s="119"/>
      <c r="G76" s="123"/>
    </row>
    <row r="77" spans="2:7" x14ac:dyDescent="0.2">
      <c r="B77" s="118" t="s">
        <v>72</v>
      </c>
      <c r="C77" s="119">
        <v>77720.38</v>
      </c>
      <c r="D77" s="119"/>
      <c r="E77" s="119"/>
      <c r="F77" s="119">
        <v>77720.38</v>
      </c>
      <c r="G77" s="123"/>
    </row>
    <row r="78" spans="2:7" x14ac:dyDescent="0.2">
      <c r="B78" s="54">
        <v>38</v>
      </c>
      <c r="C78" s="119"/>
      <c r="D78" s="119"/>
      <c r="E78" s="119"/>
      <c r="F78" s="119"/>
      <c r="G78" s="123"/>
    </row>
    <row r="79" spans="2:7" x14ac:dyDescent="0.2">
      <c r="B79" s="118" t="s">
        <v>73</v>
      </c>
      <c r="C79" s="119">
        <v>77720.38</v>
      </c>
      <c r="D79" s="119"/>
      <c r="E79" s="119"/>
      <c r="F79" s="119">
        <v>77720.38</v>
      </c>
      <c r="G79" s="123"/>
    </row>
    <row r="80" spans="2:7" x14ac:dyDescent="0.2">
      <c r="B80" s="54">
        <v>39</v>
      </c>
      <c r="C80" s="119"/>
      <c r="D80" s="119"/>
      <c r="E80" s="119"/>
      <c r="F80" s="119"/>
      <c r="G80" s="123"/>
    </row>
    <row r="81" spans="2:7" x14ac:dyDescent="0.2">
      <c r="B81" s="118" t="s">
        <v>74</v>
      </c>
      <c r="C81" s="119">
        <v>77720.38</v>
      </c>
      <c r="D81" s="119"/>
      <c r="E81" s="119"/>
      <c r="F81" s="119">
        <v>77720.38</v>
      </c>
      <c r="G81" s="123"/>
    </row>
    <row r="82" spans="2:7" x14ac:dyDescent="0.2">
      <c r="B82" s="54">
        <v>40</v>
      </c>
      <c r="C82" s="119"/>
      <c r="D82" s="119"/>
      <c r="E82" s="119"/>
      <c r="F82" s="119"/>
      <c r="G82" s="123"/>
    </row>
    <row r="83" spans="2:7" x14ac:dyDescent="0.2">
      <c r="B83" s="118" t="s">
        <v>75</v>
      </c>
      <c r="C83" s="119">
        <v>77720.38</v>
      </c>
      <c r="D83" s="119"/>
      <c r="E83" s="119"/>
      <c r="F83" s="119">
        <v>77720.38</v>
      </c>
      <c r="G83" s="123"/>
    </row>
    <row r="84" spans="2:7" x14ac:dyDescent="0.2">
      <c r="B84" s="54">
        <v>41</v>
      </c>
      <c r="C84" s="119"/>
      <c r="D84" s="119"/>
      <c r="E84" s="119"/>
      <c r="F84" s="119"/>
      <c r="G84" s="123"/>
    </row>
    <row r="85" spans="2:7" x14ac:dyDescent="0.2">
      <c r="B85" s="118" t="s">
        <v>76</v>
      </c>
      <c r="C85" s="119">
        <v>77720.38</v>
      </c>
      <c r="D85" s="119"/>
      <c r="E85" s="119"/>
      <c r="F85" s="119">
        <v>77720.38</v>
      </c>
      <c r="G85" s="123"/>
    </row>
    <row r="86" spans="2:7" x14ac:dyDescent="0.2">
      <c r="B86" s="54">
        <v>42</v>
      </c>
      <c r="C86" s="119"/>
      <c r="D86" s="119"/>
      <c r="E86" s="119"/>
      <c r="F86" s="119"/>
      <c r="G86" s="123"/>
    </row>
    <row r="87" spans="2:7" x14ac:dyDescent="0.2">
      <c r="B87" s="118" t="s">
        <v>77</v>
      </c>
      <c r="C87" s="119">
        <v>77720.38</v>
      </c>
      <c r="D87" s="119"/>
      <c r="E87" s="119"/>
      <c r="F87" s="119">
        <v>77720.38</v>
      </c>
      <c r="G87" s="123"/>
    </row>
    <row r="88" spans="2:7" x14ac:dyDescent="0.2">
      <c r="B88" s="54">
        <v>43</v>
      </c>
      <c r="C88" s="119"/>
      <c r="D88" s="119"/>
      <c r="E88" s="119"/>
      <c r="F88" s="119"/>
      <c r="G88" s="123"/>
    </row>
    <row r="89" spans="2:7" x14ac:dyDescent="0.2">
      <c r="B89" s="118" t="s">
        <v>78</v>
      </c>
      <c r="C89" s="119">
        <v>77720.38</v>
      </c>
      <c r="D89" s="119"/>
      <c r="E89" s="119"/>
      <c r="F89" s="119">
        <v>77720.38</v>
      </c>
      <c r="G89" s="123"/>
    </row>
    <row r="90" spans="2:7" x14ac:dyDescent="0.2">
      <c r="B90" s="54">
        <v>44</v>
      </c>
      <c r="C90" s="119"/>
      <c r="D90" s="119"/>
      <c r="E90" s="119"/>
      <c r="F90" s="119"/>
      <c r="G90" s="123"/>
    </row>
    <row r="91" spans="2:7" x14ac:dyDescent="0.2">
      <c r="B91" s="118" t="s">
        <v>79</v>
      </c>
      <c r="C91" s="119">
        <v>77720.38</v>
      </c>
      <c r="D91" s="119"/>
      <c r="E91" s="119"/>
      <c r="F91" s="119">
        <v>77720.38</v>
      </c>
      <c r="G91" s="123"/>
    </row>
    <row r="92" spans="2:7" x14ac:dyDescent="0.2">
      <c r="B92" s="54">
        <v>45</v>
      </c>
      <c r="C92" s="119"/>
      <c r="D92" s="119"/>
      <c r="E92" s="119"/>
      <c r="F92" s="119"/>
      <c r="G92" s="123"/>
    </row>
    <row r="93" spans="2:7" x14ac:dyDescent="0.2">
      <c r="B93" s="118" t="s">
        <v>80</v>
      </c>
      <c r="C93" s="119">
        <v>77720.38</v>
      </c>
      <c r="D93" s="119"/>
      <c r="E93" s="119"/>
      <c r="F93" s="119">
        <v>77720.38</v>
      </c>
      <c r="G93" s="123"/>
    </row>
    <row r="94" spans="2:7" x14ac:dyDescent="0.2">
      <c r="B94" s="54">
        <v>46</v>
      </c>
      <c r="C94" s="119"/>
      <c r="D94" s="119"/>
      <c r="E94" s="119"/>
      <c r="F94" s="119"/>
      <c r="G94" s="123"/>
    </row>
    <row r="95" spans="2:7" x14ac:dyDescent="0.2">
      <c r="B95" s="118" t="s">
        <v>81</v>
      </c>
      <c r="C95" s="119">
        <v>77720.38</v>
      </c>
      <c r="D95" s="119"/>
      <c r="E95" s="119"/>
      <c r="F95" s="119">
        <v>77720.38</v>
      </c>
      <c r="G95" s="123"/>
    </row>
    <row r="96" spans="2:7" x14ac:dyDescent="0.2">
      <c r="B96" s="54" t="s">
        <v>134</v>
      </c>
      <c r="C96" s="119"/>
      <c r="D96" s="119"/>
      <c r="E96" s="119"/>
      <c r="F96" s="119"/>
      <c r="G96" s="123"/>
    </row>
    <row r="97" spans="2:7" x14ac:dyDescent="0.2">
      <c r="B97" s="118" t="s">
        <v>134</v>
      </c>
      <c r="C97" s="119"/>
      <c r="D97" s="119">
        <v>699483.36000000022</v>
      </c>
      <c r="E97" s="119">
        <v>0</v>
      </c>
      <c r="F97" s="119">
        <v>0</v>
      </c>
      <c r="G97" s="123" t="e">
        <v>#NUM!</v>
      </c>
    </row>
    <row r="98" spans="2:7" x14ac:dyDescent="0.2">
      <c r="B98" s="54" t="s">
        <v>131</v>
      </c>
      <c r="C98" s="124">
        <v>9559285.4199999999</v>
      </c>
      <c r="D98" s="124">
        <v>6525371.8300000057</v>
      </c>
      <c r="E98" s="124">
        <v>5783324.3500000024</v>
      </c>
      <c r="F98" s="124">
        <v>3775961.0699999975</v>
      </c>
      <c r="G98" s="123">
        <v>0.60499546732856135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Z1001:Z1002"/>
  <sheetViews>
    <sheetView showGridLines="0" showRowColHeaders="0" showRuler="0" workbookViewId="0"/>
  </sheetViews>
  <sheetFormatPr defaultRowHeight="12.75" x14ac:dyDescent="0.2"/>
  <cols>
    <col min="26" max="26" width="41" bestFit="1" customWidth="1"/>
  </cols>
  <sheetData>
    <row r="1001" spans="26:26" x14ac:dyDescent="0.2">
      <c r="Z1001" t="s">
        <v>138</v>
      </c>
    </row>
    <row r="1002" spans="26:26" x14ac:dyDescent="0.2">
      <c r="Z1002" t="s">
        <v>139</v>
      </c>
    </row>
  </sheetData>
  <sheetProtection selectLockedCells="1" selectUnlockedCells="1"/>
  <pageMargins left="0.7" right="0.7" top="0.75" bottom="0.75" header="0.3" footer="0.3"/>
  <pageSetup orientation="portrait" r:id="rId1"/>
  <customProperties>
    <customPr name="Microsoft.ReportingServices.InteractiveReport.Excel.Connection" r:id="rId2"/>
    <customPr name="Microsoft.ReportingServices.InteractiveReport.Excel.Data" r:id="rId3"/>
    <customPr name="Microsoft.ReportingServices.InteractiveReport.Excel.Id" r:id="rId4"/>
    <customPr name="Microsoft.ReportingServices.InteractiveReport.Excel.Image" r:id="rId5"/>
    <customPr name="Microsoft.ReportingServices.InteractiveReport.Excel.Version" r:id="rId6"/>
  </customProperties>
  <drawing r:id="rId7"/>
  <legacyDrawing r:id="rId8"/>
  <controls>
    <mc:AlternateContent xmlns:mc="http://schemas.openxmlformats.org/markup-compatibility/2006">
      <mc:Choice Requires="x14">
        <control shapeId="2050" r:id="rId9" name="AroAxControlShim1">
          <controlPr defaultSize="0" autoLine="0" autoPict="0" altText="Power View" r:id="rId10">
            <anchor moveWithCells="1">
              <from>
                <xdr:col>0</xdr:col>
                <xdr:colOff>9525</xdr:colOff>
                <xdr:row>0</xdr:row>
                <xdr:rowOff>9525</xdr:rowOff>
              </from>
              <to>
                <xdr:col>21</xdr:col>
                <xdr:colOff>9525</xdr:colOff>
                <xdr:row>57</xdr:row>
                <xdr:rowOff>57150</xdr:rowOff>
              </to>
            </anchor>
          </controlPr>
        </control>
      </mc:Choice>
      <mc:Fallback>
        <control shapeId="2050" r:id="rId9" name="AroAxControlShim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7"/>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B23" sqref="B23"/>
    </sheetView>
  </sheetViews>
  <sheetFormatPr defaultColWidth="29.5703125" defaultRowHeight="12.75" x14ac:dyDescent="0.2"/>
  <cols>
    <col min="1" max="1" width="11.5703125" style="54" customWidth="1"/>
    <col min="2" max="2" width="52.140625" customWidth="1"/>
    <col min="3" max="3" width="11.7109375" bestFit="1" customWidth="1"/>
    <col min="4" max="4" width="19" customWidth="1"/>
    <col min="5" max="5" width="10.42578125" style="91" customWidth="1"/>
    <col min="6" max="6" width="20.5703125" bestFit="1" customWidth="1"/>
    <col min="7" max="8" width="20.5703125" customWidth="1"/>
  </cols>
  <sheetData>
    <row r="1" spans="1:9" s="1" customFormat="1" x14ac:dyDescent="0.2">
      <c r="A1" s="97" t="s">
        <v>1</v>
      </c>
      <c r="B1" s="98" t="s">
        <v>83</v>
      </c>
      <c r="C1" s="98" t="s">
        <v>146</v>
      </c>
      <c r="D1" s="98" t="s">
        <v>145</v>
      </c>
      <c r="E1" s="98" t="s">
        <v>85</v>
      </c>
      <c r="F1" s="98" t="s">
        <v>132</v>
      </c>
      <c r="G1" s="98" t="s">
        <v>157</v>
      </c>
      <c r="H1" s="98" t="s">
        <v>156</v>
      </c>
      <c r="I1" s="98" t="s">
        <v>95</v>
      </c>
    </row>
    <row r="2" spans="1:9" ht="14.45" customHeight="1" x14ac:dyDescent="0.2">
      <c r="A2" s="71">
        <v>1</v>
      </c>
      <c r="B2" s="72" t="s">
        <v>43</v>
      </c>
      <c r="C2" s="129" t="s">
        <v>147</v>
      </c>
      <c r="D2" s="129" t="s">
        <v>150</v>
      </c>
      <c r="E2" s="86">
        <v>42186</v>
      </c>
      <c r="F2" s="94">
        <v>27287</v>
      </c>
      <c r="G2" s="94"/>
      <c r="H2" s="94"/>
      <c r="I2" s="93"/>
    </row>
    <row r="3" spans="1:9" ht="14.45" customHeight="1" x14ac:dyDescent="0.2">
      <c r="A3" s="69">
        <v>2</v>
      </c>
      <c r="B3" s="70" t="s">
        <v>44</v>
      </c>
      <c r="C3" s="129" t="s">
        <v>147</v>
      </c>
      <c r="D3" s="129" t="s">
        <v>150</v>
      </c>
      <c r="E3" s="87">
        <v>42302</v>
      </c>
      <c r="F3" s="95">
        <v>54573.99</v>
      </c>
      <c r="G3" s="95"/>
      <c r="H3" s="95"/>
      <c r="I3" s="96"/>
    </row>
    <row r="4" spans="1:9" ht="14.45" customHeight="1" x14ac:dyDescent="0.2">
      <c r="A4" s="69">
        <v>3</v>
      </c>
      <c r="B4" s="70" t="s">
        <v>45</v>
      </c>
      <c r="C4" s="129" t="s">
        <v>147</v>
      </c>
      <c r="D4" s="129" t="s">
        <v>150</v>
      </c>
      <c r="E4" s="87">
        <v>42333</v>
      </c>
      <c r="F4" s="95">
        <v>54573.99</v>
      </c>
      <c r="G4" s="95"/>
      <c r="H4" s="95"/>
      <c r="I4" s="93"/>
    </row>
    <row r="5" spans="1:9" ht="14.45" customHeight="1" x14ac:dyDescent="0.2">
      <c r="A5" s="69">
        <v>4</v>
      </c>
      <c r="B5" s="70" t="s">
        <v>46</v>
      </c>
      <c r="C5" s="129" t="s">
        <v>147</v>
      </c>
      <c r="D5" s="129" t="s">
        <v>150</v>
      </c>
      <c r="E5" s="87">
        <v>42391</v>
      </c>
      <c r="F5" s="95">
        <v>114938.04</v>
      </c>
      <c r="G5" s="95"/>
      <c r="H5" s="95"/>
      <c r="I5" s="96"/>
    </row>
    <row r="6" spans="1:9" ht="14.45" customHeight="1" x14ac:dyDescent="0.2">
      <c r="A6" s="69">
        <v>5</v>
      </c>
      <c r="B6" s="70" t="s">
        <v>47</v>
      </c>
      <c r="C6" s="129" t="s">
        <v>148</v>
      </c>
      <c r="D6" s="129" t="s">
        <v>151</v>
      </c>
      <c r="E6" s="87">
        <v>42433</v>
      </c>
      <c r="F6" s="94">
        <v>229876.08</v>
      </c>
      <c r="G6" s="94"/>
      <c r="H6" s="94"/>
      <c r="I6" s="93"/>
    </row>
    <row r="7" spans="1:9" ht="14.45" customHeight="1" x14ac:dyDescent="0.2">
      <c r="A7" s="69">
        <v>6</v>
      </c>
      <c r="B7" s="70" t="s">
        <v>48</v>
      </c>
      <c r="C7" s="129" t="s">
        <v>148</v>
      </c>
      <c r="D7" s="129" t="s">
        <v>151</v>
      </c>
      <c r="E7" s="87">
        <v>42562</v>
      </c>
      <c r="F7" s="95">
        <v>229876.08</v>
      </c>
      <c r="G7" s="95"/>
      <c r="H7" s="95"/>
      <c r="I7" s="96"/>
    </row>
    <row r="8" spans="1:9" ht="14.45" customHeight="1" x14ac:dyDescent="0.2">
      <c r="A8" s="69">
        <v>7</v>
      </c>
      <c r="B8" s="70" t="s">
        <v>49</v>
      </c>
      <c r="C8" s="129" t="s">
        <v>148</v>
      </c>
      <c r="D8" s="129" t="s">
        <v>151</v>
      </c>
      <c r="E8" s="87">
        <v>42391</v>
      </c>
      <c r="F8" s="84">
        <v>777203.75</v>
      </c>
      <c r="G8" s="132"/>
      <c r="H8" s="132"/>
      <c r="I8" s="93"/>
    </row>
    <row r="9" spans="1:9" ht="14.45" customHeight="1" x14ac:dyDescent="0.2">
      <c r="A9" s="69">
        <v>8</v>
      </c>
      <c r="B9" s="68" t="s">
        <v>50</v>
      </c>
      <c r="C9" s="130" t="s">
        <v>148</v>
      </c>
      <c r="D9" s="130" t="s">
        <v>151</v>
      </c>
      <c r="E9" s="88">
        <v>42591</v>
      </c>
      <c r="F9" s="85">
        <v>2176170.5</v>
      </c>
      <c r="G9" s="133"/>
      <c r="H9" s="133"/>
      <c r="I9" s="96"/>
    </row>
    <row r="10" spans="1:9" ht="14.45" customHeight="1" x14ac:dyDescent="0.2">
      <c r="A10" s="69">
        <v>9</v>
      </c>
      <c r="B10" s="68" t="s">
        <v>51</v>
      </c>
      <c r="C10" s="131" t="s">
        <v>149</v>
      </c>
      <c r="D10" s="131" t="s">
        <v>152</v>
      </c>
      <c r="E10" s="88">
        <v>42668</v>
      </c>
      <c r="F10" s="85">
        <v>233161.13</v>
      </c>
      <c r="G10" s="133"/>
      <c r="H10" s="133"/>
      <c r="I10" s="93"/>
    </row>
    <row r="11" spans="1:9" ht="14.45" customHeight="1" x14ac:dyDescent="0.2">
      <c r="A11" s="69">
        <v>10</v>
      </c>
      <c r="B11" s="68" t="s">
        <v>52</v>
      </c>
      <c r="C11" s="131" t="s">
        <v>149</v>
      </c>
      <c r="D11" s="131" t="s">
        <v>152</v>
      </c>
      <c r="E11" s="88">
        <v>42675</v>
      </c>
      <c r="F11" s="85">
        <v>233161.13</v>
      </c>
      <c r="G11" s="133"/>
      <c r="H11" s="133"/>
      <c r="I11" s="96"/>
    </row>
    <row r="12" spans="1:9" ht="14.45" customHeight="1" x14ac:dyDescent="0.2">
      <c r="A12" s="69">
        <v>11</v>
      </c>
      <c r="B12" s="68" t="s">
        <v>53</v>
      </c>
      <c r="C12" s="131" t="s">
        <v>149</v>
      </c>
      <c r="D12" s="131" t="s">
        <v>152</v>
      </c>
      <c r="E12" s="88">
        <v>42682</v>
      </c>
      <c r="F12" s="85">
        <v>233161.13</v>
      </c>
      <c r="G12" s="133"/>
      <c r="H12" s="133"/>
      <c r="I12" s="93"/>
    </row>
    <row r="13" spans="1:9" ht="14.45" customHeight="1" x14ac:dyDescent="0.2">
      <c r="A13" s="69">
        <v>12</v>
      </c>
      <c r="B13" s="68" t="s">
        <v>54</v>
      </c>
      <c r="C13" s="131" t="s">
        <v>149</v>
      </c>
      <c r="D13" s="131" t="s">
        <v>152</v>
      </c>
      <c r="E13" s="88">
        <v>42689</v>
      </c>
      <c r="F13" s="85">
        <v>233161.13</v>
      </c>
      <c r="G13" s="133"/>
      <c r="H13" s="133"/>
      <c r="I13" s="96"/>
    </row>
    <row r="14" spans="1:9" ht="14.45" customHeight="1" x14ac:dyDescent="0.2">
      <c r="A14" s="69">
        <v>13</v>
      </c>
      <c r="B14" s="68" t="s">
        <v>55</v>
      </c>
      <c r="C14" s="131" t="s">
        <v>149</v>
      </c>
      <c r="D14" s="131" t="s">
        <v>152</v>
      </c>
      <c r="E14" s="88">
        <v>42696</v>
      </c>
      <c r="F14" s="85">
        <v>233161.13</v>
      </c>
      <c r="G14" s="133"/>
      <c r="H14" s="133"/>
      <c r="I14" s="93"/>
    </row>
    <row r="15" spans="1:9" ht="14.45" customHeight="1" x14ac:dyDescent="0.2">
      <c r="A15" s="69">
        <v>14</v>
      </c>
      <c r="B15" s="68" t="s">
        <v>56</v>
      </c>
      <c r="C15" s="131" t="s">
        <v>149</v>
      </c>
      <c r="D15" s="131" t="s">
        <v>152</v>
      </c>
      <c r="E15" s="88">
        <v>42703</v>
      </c>
      <c r="F15" s="85">
        <v>233161.13</v>
      </c>
      <c r="G15" s="133"/>
      <c r="H15" s="133"/>
      <c r="I15" s="96"/>
    </row>
    <row r="16" spans="1:9" ht="14.45" customHeight="1" x14ac:dyDescent="0.2">
      <c r="A16" s="69">
        <v>15</v>
      </c>
      <c r="B16" s="68" t="s">
        <v>57</v>
      </c>
      <c r="C16" s="131" t="s">
        <v>149</v>
      </c>
      <c r="D16" s="131" t="s">
        <v>152</v>
      </c>
      <c r="E16" s="88">
        <v>42710</v>
      </c>
      <c r="F16" s="85">
        <v>233161.13</v>
      </c>
      <c r="G16" s="133"/>
      <c r="H16" s="133"/>
      <c r="I16" s="93"/>
    </row>
    <row r="17" spans="1:9" ht="14.45" customHeight="1" x14ac:dyDescent="0.2">
      <c r="A17" s="69">
        <v>16</v>
      </c>
      <c r="B17" s="68" t="s">
        <v>58</v>
      </c>
      <c r="C17" s="131" t="s">
        <v>149</v>
      </c>
      <c r="D17" s="131" t="s">
        <v>152</v>
      </c>
      <c r="E17" s="88">
        <v>42717</v>
      </c>
      <c r="F17" s="85">
        <v>233161.13</v>
      </c>
      <c r="G17" s="133"/>
      <c r="H17" s="133"/>
      <c r="I17" s="96"/>
    </row>
    <row r="18" spans="1:9" ht="14.45" customHeight="1" x14ac:dyDescent="0.2">
      <c r="A18" s="69">
        <v>17</v>
      </c>
      <c r="B18" s="68" t="s">
        <v>59</v>
      </c>
      <c r="C18" s="131" t="s">
        <v>149</v>
      </c>
      <c r="D18" s="131" t="s">
        <v>152</v>
      </c>
      <c r="E18" s="88">
        <v>42724</v>
      </c>
      <c r="F18" s="85">
        <v>233161.13</v>
      </c>
      <c r="G18" s="133"/>
      <c r="H18" s="133"/>
      <c r="I18" s="93"/>
    </row>
    <row r="19" spans="1:9" ht="14.45" customHeight="1" x14ac:dyDescent="0.2">
      <c r="A19" s="69">
        <v>18</v>
      </c>
      <c r="B19" s="68" t="s">
        <v>60</v>
      </c>
      <c r="C19" s="131" t="s">
        <v>149</v>
      </c>
      <c r="D19" s="131" t="s">
        <v>152</v>
      </c>
      <c r="E19" s="88">
        <v>42731</v>
      </c>
      <c r="F19" s="85">
        <v>233161.13</v>
      </c>
      <c r="G19" s="133"/>
      <c r="H19" s="133"/>
      <c r="I19" s="96"/>
    </row>
    <row r="20" spans="1:9" ht="14.45" customHeight="1" x14ac:dyDescent="0.2">
      <c r="A20" s="69">
        <v>19</v>
      </c>
      <c r="B20" s="68" t="s">
        <v>61</v>
      </c>
      <c r="C20" s="131" t="s">
        <v>149</v>
      </c>
      <c r="D20" s="131" t="s">
        <v>152</v>
      </c>
      <c r="E20" s="88">
        <v>42738</v>
      </c>
      <c r="F20" s="121">
        <v>155440.75</v>
      </c>
      <c r="G20" s="134"/>
      <c r="H20" s="134"/>
      <c r="I20" s="93"/>
    </row>
    <row r="21" spans="1:9" ht="14.45" customHeight="1" x14ac:dyDescent="0.2">
      <c r="A21" s="69">
        <v>20</v>
      </c>
      <c r="B21" s="68" t="s">
        <v>62</v>
      </c>
      <c r="C21" s="131" t="s">
        <v>149</v>
      </c>
      <c r="D21" s="131" t="s">
        <v>152</v>
      </c>
      <c r="E21" s="88">
        <v>42745</v>
      </c>
      <c r="F21" s="121">
        <v>155440.75</v>
      </c>
      <c r="G21" s="134"/>
      <c r="H21" s="134"/>
      <c r="I21" s="96"/>
    </row>
    <row r="22" spans="1:9" ht="14.45" customHeight="1" x14ac:dyDescent="0.2">
      <c r="A22" s="69">
        <v>21</v>
      </c>
      <c r="B22" s="68" t="s">
        <v>63</v>
      </c>
      <c r="C22" s="131" t="s">
        <v>149</v>
      </c>
      <c r="D22" s="131" t="s">
        <v>152</v>
      </c>
      <c r="E22" s="88">
        <v>42752</v>
      </c>
      <c r="F22" s="121">
        <v>155440.75</v>
      </c>
      <c r="G22" s="134"/>
      <c r="H22" s="134"/>
      <c r="I22" s="93"/>
    </row>
    <row r="23" spans="1:9" ht="14.45" customHeight="1" x14ac:dyDescent="0.2">
      <c r="A23" s="69">
        <v>22</v>
      </c>
      <c r="B23" s="68" t="s">
        <v>64</v>
      </c>
      <c r="C23" s="131" t="s">
        <v>149</v>
      </c>
      <c r="D23" s="131" t="s">
        <v>152</v>
      </c>
      <c r="E23" s="88">
        <v>42759</v>
      </c>
      <c r="F23" s="121">
        <v>155440.75</v>
      </c>
      <c r="G23" s="134"/>
      <c r="H23" s="134"/>
      <c r="I23" s="96"/>
    </row>
    <row r="24" spans="1:9" ht="14.45" customHeight="1" x14ac:dyDescent="0.2">
      <c r="A24" s="69">
        <v>23</v>
      </c>
      <c r="B24" s="68" t="s">
        <v>101</v>
      </c>
      <c r="C24" s="131" t="s">
        <v>148</v>
      </c>
      <c r="D24" s="131" t="s">
        <v>153</v>
      </c>
      <c r="E24" s="88">
        <v>42995</v>
      </c>
      <c r="F24" s="121">
        <v>262347.64</v>
      </c>
      <c r="G24" s="134"/>
      <c r="H24" s="134"/>
      <c r="I24" s="94"/>
    </row>
    <row r="25" spans="1:9" ht="14.45" customHeight="1" x14ac:dyDescent="0.2">
      <c r="A25" s="69">
        <v>24</v>
      </c>
      <c r="B25" s="68" t="s">
        <v>87</v>
      </c>
      <c r="C25" s="131" t="s">
        <v>148</v>
      </c>
      <c r="D25" s="131" t="s">
        <v>151</v>
      </c>
      <c r="E25" s="88">
        <v>42691</v>
      </c>
      <c r="F25" s="121">
        <v>300000</v>
      </c>
      <c r="G25" s="134"/>
      <c r="H25" s="134"/>
      <c r="I25" s="96"/>
    </row>
    <row r="26" spans="1:9" ht="14.45" customHeight="1" x14ac:dyDescent="0.2">
      <c r="A26" s="69">
        <v>25</v>
      </c>
      <c r="B26" s="68" t="s">
        <v>88</v>
      </c>
      <c r="C26" s="131" t="s">
        <v>154</v>
      </c>
      <c r="D26" s="131" t="s">
        <v>155</v>
      </c>
      <c r="E26" s="88">
        <v>42995</v>
      </c>
      <c r="F26" s="121">
        <v>2545</v>
      </c>
      <c r="G26" s="134"/>
      <c r="H26" s="134"/>
      <c r="I26" s="93"/>
    </row>
    <row r="27" spans="1:9" ht="14.45" customHeight="1" x14ac:dyDescent="0.2">
      <c r="A27" s="69">
        <v>26</v>
      </c>
      <c r="B27" s="68" t="s">
        <v>89</v>
      </c>
      <c r="C27" s="131" t="s">
        <v>148</v>
      </c>
      <c r="D27" s="131" t="s">
        <v>153</v>
      </c>
      <c r="E27" s="88">
        <v>42643</v>
      </c>
      <c r="F27" s="121">
        <v>59400</v>
      </c>
      <c r="G27" s="134"/>
      <c r="H27" s="134"/>
      <c r="I27" s="96"/>
    </row>
    <row r="28" spans="1:9" ht="14.45" customHeight="1" x14ac:dyDescent="0.2">
      <c r="A28" s="69">
        <v>27</v>
      </c>
      <c r="B28" s="68" t="s">
        <v>65</v>
      </c>
      <c r="C28" s="131" t="s">
        <v>149</v>
      </c>
      <c r="D28" s="131" t="s">
        <v>152</v>
      </c>
      <c r="E28" s="88">
        <v>42766</v>
      </c>
      <c r="F28" s="121">
        <v>155440.75</v>
      </c>
      <c r="G28" s="134"/>
      <c r="H28" s="134"/>
      <c r="I28" s="93"/>
    </row>
    <row r="29" spans="1:9" ht="14.45" customHeight="1" x14ac:dyDescent="0.2">
      <c r="A29" s="69">
        <v>28</v>
      </c>
      <c r="B29" s="68" t="s">
        <v>66</v>
      </c>
      <c r="C29" s="131" t="s">
        <v>149</v>
      </c>
      <c r="D29" s="131" t="s">
        <v>152</v>
      </c>
      <c r="E29" s="88">
        <v>42773</v>
      </c>
      <c r="F29" s="121">
        <v>155440.75</v>
      </c>
      <c r="G29" s="134"/>
      <c r="H29" s="134"/>
      <c r="I29" s="96"/>
    </row>
    <row r="30" spans="1:9" ht="14.45" customHeight="1" x14ac:dyDescent="0.2">
      <c r="A30" s="69">
        <v>29</v>
      </c>
      <c r="B30" s="68" t="s">
        <v>91</v>
      </c>
      <c r="C30" s="131" t="s">
        <v>149</v>
      </c>
      <c r="D30" s="131" t="s">
        <v>155</v>
      </c>
      <c r="E30" s="88">
        <v>43008</v>
      </c>
      <c r="F30" s="121">
        <v>25000</v>
      </c>
      <c r="G30" s="134"/>
      <c r="H30" s="134"/>
      <c r="I30" s="93"/>
    </row>
    <row r="31" spans="1:9" ht="14.45" customHeight="1" x14ac:dyDescent="0.2">
      <c r="A31" s="69">
        <v>30</v>
      </c>
      <c r="B31" s="68" t="s">
        <v>100</v>
      </c>
      <c r="C31" s="131" t="s">
        <v>149</v>
      </c>
      <c r="D31" s="131" t="s">
        <v>155</v>
      </c>
      <c r="E31" s="88">
        <v>43008</v>
      </c>
      <c r="F31" s="121">
        <v>415000</v>
      </c>
      <c r="G31" s="134"/>
      <c r="H31" s="134"/>
      <c r="I31" s="96"/>
    </row>
    <row r="32" spans="1:9" ht="14.45" customHeight="1" x14ac:dyDescent="0.2">
      <c r="A32" s="69">
        <v>31</v>
      </c>
      <c r="B32" s="68" t="s">
        <v>102</v>
      </c>
      <c r="C32" s="131" t="s">
        <v>149</v>
      </c>
      <c r="D32" s="131" t="s">
        <v>155</v>
      </c>
      <c r="E32" s="88">
        <v>42787</v>
      </c>
      <c r="F32" s="121">
        <v>11830</v>
      </c>
      <c r="G32" s="134"/>
      <c r="H32" s="134"/>
      <c r="I32" s="93"/>
    </row>
    <row r="33" spans="1:9" ht="14.45" customHeight="1" x14ac:dyDescent="0.2">
      <c r="A33" s="69">
        <v>32</v>
      </c>
      <c r="B33" s="68" t="s">
        <v>67</v>
      </c>
      <c r="C33" s="131" t="s">
        <v>149</v>
      </c>
      <c r="D33" s="131" t="s">
        <v>152</v>
      </c>
      <c r="E33" s="88">
        <v>42787</v>
      </c>
      <c r="F33" s="121">
        <v>155440.75</v>
      </c>
      <c r="G33" s="134"/>
      <c r="H33" s="134"/>
      <c r="I33" s="96"/>
    </row>
    <row r="34" spans="1:9" ht="14.45" customHeight="1" x14ac:dyDescent="0.2">
      <c r="A34" s="69">
        <v>33</v>
      </c>
      <c r="B34" s="68" t="s">
        <v>68</v>
      </c>
      <c r="C34" s="131" t="s">
        <v>149</v>
      </c>
      <c r="D34" s="131" t="s">
        <v>152</v>
      </c>
      <c r="E34" s="88">
        <v>42787</v>
      </c>
      <c r="F34" s="121">
        <v>155440.75</v>
      </c>
      <c r="G34" s="134"/>
      <c r="H34" s="134"/>
      <c r="I34" s="93"/>
    </row>
    <row r="35" spans="1:9" ht="14.45" customHeight="1" x14ac:dyDescent="0.2">
      <c r="A35" s="69">
        <v>34</v>
      </c>
      <c r="B35" s="68" t="s">
        <v>69</v>
      </c>
      <c r="C35" s="131" t="s">
        <v>149</v>
      </c>
      <c r="D35" s="131" t="s">
        <v>152</v>
      </c>
      <c r="E35" s="88">
        <v>42794</v>
      </c>
      <c r="F35" s="121">
        <v>155440.75</v>
      </c>
      <c r="G35" s="134"/>
      <c r="H35" s="134"/>
      <c r="I35" s="96"/>
    </row>
    <row r="36" spans="1:9" ht="14.45" customHeight="1" x14ac:dyDescent="0.2">
      <c r="A36" s="69">
        <v>35</v>
      </c>
      <c r="B36" s="68" t="s">
        <v>70</v>
      </c>
      <c r="C36" s="131" t="s">
        <v>149</v>
      </c>
      <c r="D36" s="131" t="s">
        <v>152</v>
      </c>
      <c r="E36" s="88">
        <v>42801</v>
      </c>
      <c r="F36" s="121">
        <v>155440.75</v>
      </c>
      <c r="G36" s="134"/>
      <c r="H36" s="134"/>
      <c r="I36" s="93"/>
    </row>
    <row r="37" spans="1:9" ht="14.45" customHeight="1" x14ac:dyDescent="0.2">
      <c r="A37" s="69">
        <v>36</v>
      </c>
      <c r="B37" s="68" t="s">
        <v>71</v>
      </c>
      <c r="C37" s="131" t="s">
        <v>149</v>
      </c>
      <c r="D37" s="131" t="s">
        <v>152</v>
      </c>
      <c r="E37" s="88">
        <v>42808</v>
      </c>
      <c r="F37" s="121">
        <v>155440.75</v>
      </c>
      <c r="G37" s="134"/>
      <c r="H37" s="134"/>
      <c r="I37" s="96"/>
    </row>
    <row r="38" spans="1:9" ht="14.45" customHeight="1" x14ac:dyDescent="0.2">
      <c r="A38" s="69">
        <v>37</v>
      </c>
      <c r="B38" s="68" t="s">
        <v>72</v>
      </c>
      <c r="C38" s="131" t="s">
        <v>149</v>
      </c>
      <c r="D38" s="131" t="s">
        <v>152</v>
      </c>
      <c r="E38" s="88">
        <v>42815</v>
      </c>
      <c r="F38" s="121">
        <v>77720.38</v>
      </c>
      <c r="G38" s="134"/>
      <c r="H38" s="134"/>
      <c r="I38" s="93"/>
    </row>
    <row r="39" spans="1:9" ht="14.45" customHeight="1" x14ac:dyDescent="0.2">
      <c r="A39" s="69">
        <v>38</v>
      </c>
      <c r="B39" s="68" t="s">
        <v>73</v>
      </c>
      <c r="C39" s="131" t="s">
        <v>149</v>
      </c>
      <c r="D39" s="131" t="s">
        <v>152</v>
      </c>
      <c r="E39" s="88">
        <v>42822</v>
      </c>
      <c r="F39" s="121">
        <v>77720.38</v>
      </c>
      <c r="G39" s="134"/>
      <c r="H39" s="134"/>
      <c r="I39" s="96"/>
    </row>
    <row r="40" spans="1:9" ht="14.45" customHeight="1" x14ac:dyDescent="0.2">
      <c r="A40" s="69">
        <v>39</v>
      </c>
      <c r="B40" s="68" t="s">
        <v>74</v>
      </c>
      <c r="C40" s="131" t="s">
        <v>149</v>
      </c>
      <c r="D40" s="131" t="s">
        <v>152</v>
      </c>
      <c r="E40" s="88">
        <v>42829</v>
      </c>
      <c r="F40" s="121">
        <v>77720.38</v>
      </c>
      <c r="G40" s="134"/>
      <c r="H40" s="134"/>
      <c r="I40" s="93"/>
    </row>
    <row r="41" spans="1:9" ht="14.45" customHeight="1" x14ac:dyDescent="0.2">
      <c r="A41" s="69">
        <v>40</v>
      </c>
      <c r="B41" s="68" t="s">
        <v>75</v>
      </c>
      <c r="C41" s="131" t="s">
        <v>149</v>
      </c>
      <c r="D41" s="131" t="s">
        <v>152</v>
      </c>
      <c r="E41" s="88">
        <v>42836</v>
      </c>
      <c r="F41" s="121">
        <v>77720.38</v>
      </c>
      <c r="G41" s="134"/>
      <c r="H41" s="134"/>
      <c r="I41" s="96"/>
    </row>
    <row r="42" spans="1:9" ht="14.45" customHeight="1" x14ac:dyDescent="0.2">
      <c r="A42" s="69">
        <v>41</v>
      </c>
      <c r="B42" s="68" t="s">
        <v>76</v>
      </c>
      <c r="C42" s="131" t="s">
        <v>149</v>
      </c>
      <c r="D42" s="131" t="s">
        <v>152</v>
      </c>
      <c r="E42" s="88">
        <v>42843</v>
      </c>
      <c r="F42" s="121">
        <v>77720.38</v>
      </c>
      <c r="G42" s="134"/>
      <c r="H42" s="134"/>
      <c r="I42" s="93"/>
    </row>
    <row r="43" spans="1:9" ht="14.45" customHeight="1" x14ac:dyDescent="0.2">
      <c r="A43" s="69">
        <v>42</v>
      </c>
      <c r="B43" s="68" t="s">
        <v>77</v>
      </c>
      <c r="C43" s="131" t="s">
        <v>149</v>
      </c>
      <c r="D43" s="131" t="s">
        <v>152</v>
      </c>
      <c r="E43" s="88">
        <v>42850</v>
      </c>
      <c r="F43" s="121">
        <v>77720.38</v>
      </c>
      <c r="G43" s="134"/>
      <c r="H43" s="134"/>
      <c r="I43" s="96"/>
    </row>
    <row r="44" spans="1:9" ht="14.45" customHeight="1" x14ac:dyDescent="0.2">
      <c r="A44" s="69">
        <v>43</v>
      </c>
      <c r="B44" s="68" t="s">
        <v>78</v>
      </c>
      <c r="C44" s="131" t="s">
        <v>149</v>
      </c>
      <c r="D44" s="131" t="s">
        <v>152</v>
      </c>
      <c r="E44" s="88">
        <v>42857</v>
      </c>
      <c r="F44" s="121">
        <v>77720.38</v>
      </c>
      <c r="G44" s="134"/>
      <c r="H44" s="134"/>
      <c r="I44" s="93"/>
    </row>
    <row r="45" spans="1:9" ht="14.45" customHeight="1" x14ac:dyDescent="0.2">
      <c r="A45" s="69">
        <v>44</v>
      </c>
      <c r="B45" s="68" t="s">
        <v>79</v>
      </c>
      <c r="C45" s="131" t="s">
        <v>149</v>
      </c>
      <c r="D45" s="131" t="s">
        <v>152</v>
      </c>
      <c r="E45" s="88">
        <v>42864</v>
      </c>
      <c r="F45" s="121">
        <v>77720.38</v>
      </c>
      <c r="G45" s="121"/>
      <c r="H45" s="121"/>
      <c r="I45" s="92"/>
    </row>
    <row r="46" spans="1:9" x14ac:dyDescent="0.2">
      <c r="A46" s="69">
        <v>45</v>
      </c>
      <c r="B46" s="68" t="s">
        <v>80</v>
      </c>
      <c r="C46" s="131" t="s">
        <v>149</v>
      </c>
      <c r="D46" s="131" t="s">
        <v>152</v>
      </c>
      <c r="E46" s="88">
        <v>42871</v>
      </c>
      <c r="F46" s="121">
        <v>77720.38</v>
      </c>
      <c r="G46" s="134"/>
      <c r="H46" s="134"/>
      <c r="I46" s="100"/>
    </row>
    <row r="47" spans="1:9" x14ac:dyDescent="0.2">
      <c r="A47" s="69">
        <v>46</v>
      </c>
      <c r="B47" s="68" t="s">
        <v>81</v>
      </c>
      <c r="C47" s="131" t="s">
        <v>149</v>
      </c>
      <c r="D47" s="131" t="s">
        <v>152</v>
      </c>
      <c r="E47" s="88">
        <v>42878</v>
      </c>
      <c r="F47" s="121">
        <v>77720.38</v>
      </c>
      <c r="G47" s="135"/>
      <c r="H47" s="135"/>
      <c r="I47" s="101"/>
    </row>
  </sheetData>
  <sheetProtection selectLockedCells="1"/>
  <conditionalFormatting sqref="A48:H1071 F2:H7">
    <cfRule type="expression" dxfId="76" priority="8">
      <formula>#REF!=100%</formula>
    </cfRule>
  </conditionalFormatting>
  <conditionalFormatting sqref="F8:H47 A2:D47">
    <cfRule type="expression" dxfId="75" priority="3">
      <formula>$K2=100%</formula>
    </cfRule>
  </conditionalFormatting>
  <conditionalFormatting sqref="E2:E47">
    <cfRule type="expression" dxfId="74" priority="1">
      <formula>$K2=100%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A14" workbookViewId="0">
      <selection activeCell="E24" sqref="E24"/>
    </sheetView>
  </sheetViews>
  <sheetFormatPr defaultRowHeight="12.75" x14ac:dyDescent="0.2"/>
  <cols>
    <col min="1" max="1" width="10.5703125" customWidth="1"/>
    <col min="2" max="2" width="12.42578125" customWidth="1"/>
    <col min="4" max="4" width="21.85546875" bestFit="1" customWidth="1"/>
    <col min="5" max="5" width="8.85546875" customWidth="1"/>
  </cols>
  <sheetData>
    <row r="1" spans="1:5" x14ac:dyDescent="0.2">
      <c r="A1" t="s">
        <v>114</v>
      </c>
      <c r="B1" t="s">
        <v>115</v>
      </c>
      <c r="C1" t="s">
        <v>116</v>
      </c>
      <c r="D1" s="115" t="s">
        <v>83</v>
      </c>
      <c r="E1" s="115" t="s">
        <v>121</v>
      </c>
    </row>
    <row r="2" spans="1:5" x14ac:dyDescent="0.2">
      <c r="A2">
        <v>15356</v>
      </c>
      <c r="B2" s="112">
        <v>42282</v>
      </c>
      <c r="C2" t="s">
        <v>117</v>
      </c>
    </row>
    <row r="3" spans="1:5" x14ac:dyDescent="0.2">
      <c r="A3">
        <v>15387</v>
      </c>
      <c r="B3" s="112">
        <v>42320</v>
      </c>
      <c r="C3" t="s">
        <v>117</v>
      </c>
    </row>
    <row r="4" spans="1:5" x14ac:dyDescent="0.2">
      <c r="A4">
        <v>15411</v>
      </c>
      <c r="B4" s="112">
        <v>42047</v>
      </c>
      <c r="C4" t="s">
        <v>117</v>
      </c>
    </row>
    <row r="5" spans="1:5" x14ac:dyDescent="0.2">
      <c r="A5">
        <v>16006</v>
      </c>
      <c r="B5" s="112">
        <v>42395</v>
      </c>
      <c r="C5" t="s">
        <v>117</v>
      </c>
    </row>
    <row r="6" spans="1:5" x14ac:dyDescent="0.2">
      <c r="A6">
        <v>16112</v>
      </c>
      <c r="B6" s="112">
        <v>42521</v>
      </c>
      <c r="C6" t="s">
        <v>117</v>
      </c>
    </row>
    <row r="7" spans="1:5" x14ac:dyDescent="0.2">
      <c r="A7">
        <v>16153</v>
      </c>
      <c r="B7" s="112">
        <v>42565</v>
      </c>
      <c r="C7" t="s">
        <v>117</v>
      </c>
    </row>
    <row r="8" spans="1:5" x14ac:dyDescent="0.2">
      <c r="A8">
        <v>16154</v>
      </c>
      <c r="B8" s="112">
        <v>42565</v>
      </c>
      <c r="C8" t="s">
        <v>117</v>
      </c>
    </row>
    <row r="9" spans="1:5" x14ac:dyDescent="0.2">
      <c r="A9">
        <v>16186</v>
      </c>
      <c r="B9" s="112">
        <v>42629</v>
      </c>
      <c r="C9" t="s">
        <v>117</v>
      </c>
    </row>
    <row r="10" spans="1:5" x14ac:dyDescent="0.2">
      <c r="A10">
        <v>16187</v>
      </c>
      <c r="B10" s="112">
        <v>42629</v>
      </c>
      <c r="C10" t="s">
        <v>117</v>
      </c>
    </row>
    <row r="11" spans="1:5" x14ac:dyDescent="0.2">
      <c r="A11">
        <v>16191</v>
      </c>
      <c r="B11" s="112">
        <v>42636</v>
      </c>
      <c r="C11" t="s">
        <v>117</v>
      </c>
      <c r="D11" s="115" t="s">
        <v>123</v>
      </c>
    </row>
    <row r="12" spans="1:5" x14ac:dyDescent="0.2">
      <c r="A12">
        <v>16208</v>
      </c>
      <c r="B12" s="112">
        <v>42655</v>
      </c>
      <c r="C12" t="s">
        <v>117</v>
      </c>
      <c r="D12" s="115" t="s">
        <v>122</v>
      </c>
    </row>
    <row r="13" spans="1:5" x14ac:dyDescent="0.2">
      <c r="A13">
        <v>16219</v>
      </c>
      <c r="B13" s="112">
        <v>42668</v>
      </c>
      <c r="C13" t="s">
        <v>117</v>
      </c>
    </row>
    <row r="14" spans="1:5" x14ac:dyDescent="0.2">
      <c r="A14">
        <v>16220</v>
      </c>
      <c r="B14" s="112">
        <v>42669</v>
      </c>
      <c r="C14" t="s">
        <v>117</v>
      </c>
    </row>
    <row r="15" spans="1:5" x14ac:dyDescent="0.2">
      <c r="A15">
        <v>16251</v>
      </c>
      <c r="B15" s="112">
        <v>42696</v>
      </c>
      <c r="C15" t="s">
        <v>117</v>
      </c>
    </row>
    <row r="16" spans="1:5" x14ac:dyDescent="0.2">
      <c r="A16">
        <v>16253</v>
      </c>
      <c r="B16" s="112">
        <v>42696</v>
      </c>
      <c r="C16" t="s">
        <v>117</v>
      </c>
    </row>
    <row r="17" spans="1:5" x14ac:dyDescent="0.2">
      <c r="A17">
        <v>16287</v>
      </c>
      <c r="B17" s="112">
        <v>42731</v>
      </c>
      <c r="C17" t="s">
        <v>117</v>
      </c>
    </row>
    <row r="18" spans="1:5" x14ac:dyDescent="0.2">
      <c r="A18">
        <v>16288</v>
      </c>
      <c r="B18" s="112">
        <v>42731</v>
      </c>
      <c r="C18" t="s">
        <v>117</v>
      </c>
    </row>
    <row r="19" spans="1:5" x14ac:dyDescent="0.2">
      <c r="A19">
        <v>17007</v>
      </c>
      <c r="B19" s="112">
        <v>42744</v>
      </c>
      <c r="C19" t="s">
        <v>117</v>
      </c>
    </row>
    <row r="20" spans="1:5" x14ac:dyDescent="0.2">
      <c r="A20">
        <v>17027</v>
      </c>
      <c r="B20" s="112">
        <v>42774</v>
      </c>
      <c r="C20" t="s">
        <v>117</v>
      </c>
    </row>
    <row r="21" spans="1:5" x14ac:dyDescent="0.2">
      <c r="A21">
        <v>17054</v>
      </c>
      <c r="B21" s="112">
        <v>42797</v>
      </c>
      <c r="C21" t="s">
        <v>117</v>
      </c>
    </row>
    <row r="22" spans="1:5" x14ac:dyDescent="0.2">
      <c r="A22" s="170">
        <v>17079</v>
      </c>
      <c r="B22" s="112">
        <v>42824</v>
      </c>
      <c r="C22" s="115" t="s">
        <v>117</v>
      </c>
    </row>
    <row r="23" spans="1:5" x14ac:dyDescent="0.2">
      <c r="A23" s="170">
        <v>17097</v>
      </c>
      <c r="B23" s="112">
        <v>42842</v>
      </c>
      <c r="C23" t="s">
        <v>117</v>
      </c>
      <c r="E23">
        <v>247349.17</v>
      </c>
    </row>
    <row r="24" spans="1:5" x14ac:dyDescent="0.2">
      <c r="A24" s="143">
        <v>17127</v>
      </c>
      <c r="B24" s="112">
        <v>42867</v>
      </c>
      <c r="C24" t="s">
        <v>117</v>
      </c>
      <c r="E24">
        <v>247349.17</v>
      </c>
    </row>
    <row r="25" spans="1:5" x14ac:dyDescent="0.2">
      <c r="A25" s="143">
        <v>17129</v>
      </c>
      <c r="B25" s="112">
        <v>42867</v>
      </c>
      <c r="C25" t="s">
        <v>117</v>
      </c>
      <c r="E25">
        <v>494698.34</v>
      </c>
    </row>
    <row r="26" spans="1:5" x14ac:dyDescent="0.2">
      <c r="A26" s="170">
        <v>17147</v>
      </c>
      <c r="B26" s="112">
        <v>42883</v>
      </c>
      <c r="C26" t="s">
        <v>117</v>
      </c>
      <c r="E26">
        <v>169628.79</v>
      </c>
    </row>
    <row r="27" spans="1:5" x14ac:dyDescent="0.2">
      <c r="A27" s="170">
        <v>17160</v>
      </c>
      <c r="B27" s="112">
        <v>42898</v>
      </c>
      <c r="C27" t="s">
        <v>117</v>
      </c>
    </row>
    <row r="28" spans="1:5" x14ac:dyDescent="0.2">
      <c r="A28" s="170">
        <v>17170</v>
      </c>
      <c r="B28" s="112">
        <v>42907</v>
      </c>
      <c r="C28" t="s">
        <v>117</v>
      </c>
    </row>
    <row r="29" spans="1:5" x14ac:dyDescent="0.2">
      <c r="A29" s="143">
        <v>17172</v>
      </c>
      <c r="B29" s="112">
        <v>42907</v>
      </c>
      <c r="C29" t="s">
        <v>117</v>
      </c>
    </row>
    <row r="30" spans="1:5" x14ac:dyDescent="0.2">
      <c r="A30" s="170">
        <v>17190</v>
      </c>
      <c r="B30" s="112">
        <v>42907</v>
      </c>
      <c r="C30" t="s">
        <v>117</v>
      </c>
    </row>
    <row r="31" spans="1:5" x14ac:dyDescent="0.2">
      <c r="A31" s="176">
        <v>17191</v>
      </c>
      <c r="B31" s="112">
        <v>42920</v>
      </c>
      <c r="C31" t="s">
        <v>117</v>
      </c>
    </row>
    <row r="32" spans="1:5" x14ac:dyDescent="0.2">
      <c r="A32" s="176">
        <v>17202</v>
      </c>
      <c r="B32" s="112">
        <v>42935</v>
      </c>
      <c r="C32" t="s">
        <v>117</v>
      </c>
    </row>
    <row r="33" spans="1:5" x14ac:dyDescent="0.2">
      <c r="A33" s="176">
        <v>17237</v>
      </c>
      <c r="B33" s="112">
        <v>42951</v>
      </c>
      <c r="C33" t="s">
        <v>117</v>
      </c>
    </row>
    <row r="34" spans="1:5" x14ac:dyDescent="0.2">
      <c r="A34" s="176">
        <v>17253</v>
      </c>
      <c r="B34" s="112">
        <v>42981</v>
      </c>
      <c r="C34" t="s">
        <v>117</v>
      </c>
      <c r="E34">
        <v>169628.79</v>
      </c>
    </row>
    <row r="35" spans="1:5" x14ac:dyDescent="0.2">
      <c r="A35" s="176">
        <v>17265</v>
      </c>
      <c r="B35" s="112">
        <v>42996</v>
      </c>
      <c r="C35" t="s">
        <v>117</v>
      </c>
    </row>
    <row r="36" spans="1:5" x14ac:dyDescent="0.2">
      <c r="A36" s="143">
        <v>17266</v>
      </c>
      <c r="B36" s="112">
        <v>42996</v>
      </c>
      <c r="C36" t="s">
        <v>117</v>
      </c>
    </row>
    <row r="37" spans="1:5" x14ac:dyDescent="0.2">
      <c r="A37" s="143">
        <v>17227</v>
      </c>
      <c r="B37" s="112">
        <v>42947</v>
      </c>
      <c r="C37" s="115" t="s">
        <v>117</v>
      </c>
    </row>
    <row r="38" spans="1:5" x14ac:dyDescent="0.2">
      <c r="A38">
        <v>17242</v>
      </c>
      <c r="B38" s="112">
        <v>42978</v>
      </c>
    </row>
    <row r="39" spans="1:5" x14ac:dyDescent="0.2">
      <c r="A39">
        <v>17260</v>
      </c>
      <c r="B39" s="112">
        <v>42985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6"/>
  <sheetViews>
    <sheetView zoomScale="85" zoomScaleNormal="85" workbookViewId="0">
      <pane xSplit="2" ySplit="1" topLeftCell="C89" activePane="bottomRight" state="frozen"/>
      <selection pane="topRight" activeCell="C1" sqref="C1"/>
      <selection pane="bottomLeft" activeCell="A2" sqref="A2"/>
      <selection pane="bottomRight" activeCell="H126" sqref="H126"/>
    </sheetView>
  </sheetViews>
  <sheetFormatPr defaultRowHeight="12.75" x14ac:dyDescent="0.2"/>
  <cols>
    <col min="1" max="1" width="11" style="74" customWidth="1"/>
    <col min="2" max="2" width="47.42578125" style="114" customWidth="1"/>
    <col min="3" max="3" width="10.85546875" style="171" bestFit="1" customWidth="1"/>
    <col min="4" max="4" width="10.85546875" style="171" customWidth="1"/>
    <col min="5" max="5" width="14.140625" customWidth="1"/>
    <col min="6" max="6" width="11.7109375" customWidth="1"/>
    <col min="7" max="7" width="15.28515625" style="169" customWidth="1"/>
    <col min="8" max="8" width="14.85546875" style="91" customWidth="1"/>
    <col min="9" max="9" width="15.85546875" style="181" customWidth="1"/>
    <col min="10" max="10" width="13.42578125" style="239" customWidth="1"/>
    <col min="11" max="11" width="15" customWidth="1"/>
    <col min="12" max="12" width="9.5703125" style="113" customWidth="1"/>
    <col min="13" max="13" width="28.140625" bestFit="1" customWidth="1"/>
    <col min="15" max="15" width="12.28515625" bestFit="1" customWidth="1"/>
  </cols>
  <sheetData>
    <row r="1" spans="1:13" s="116" customFormat="1" ht="30.6" customHeight="1" thickBot="1" x14ac:dyDescent="0.25">
      <c r="A1" s="242" t="s">
        <v>124</v>
      </c>
      <c r="B1" s="243" t="s">
        <v>83</v>
      </c>
      <c r="C1" s="241" t="s">
        <v>125</v>
      </c>
      <c r="D1" s="241" t="s">
        <v>169</v>
      </c>
      <c r="E1" s="243" t="s">
        <v>90</v>
      </c>
      <c r="F1" s="244" t="s">
        <v>129</v>
      </c>
      <c r="G1" s="243" t="s">
        <v>97</v>
      </c>
      <c r="H1" s="243" t="s">
        <v>96</v>
      </c>
      <c r="I1" s="243" t="s">
        <v>172</v>
      </c>
      <c r="J1" s="245" t="s">
        <v>170</v>
      </c>
      <c r="K1" s="243" t="s">
        <v>126</v>
      </c>
      <c r="L1" s="245" t="s">
        <v>127</v>
      </c>
      <c r="M1" s="243" t="s">
        <v>128</v>
      </c>
    </row>
    <row r="2" spans="1:13" ht="14.25" thickTop="1" thickBot="1" x14ac:dyDescent="0.25">
      <c r="A2" s="187">
        <v>15356</v>
      </c>
      <c r="B2" s="188" t="s">
        <v>43</v>
      </c>
      <c r="C2" s="189" t="s">
        <v>120</v>
      </c>
      <c r="D2" s="190" t="str">
        <f>IF(InvDetail!$C2="N/A","N/A",(VLOOKUP(InvDetail!$C2,SN_SHIPNum[],3)))</f>
        <v>N/A</v>
      </c>
      <c r="E2" s="191">
        <v>27287</v>
      </c>
      <c r="F2" s="192" t="s">
        <v>164</v>
      </c>
      <c r="G2" s="193">
        <v>42297</v>
      </c>
      <c r="H2" s="191">
        <v>27287</v>
      </c>
      <c r="I2" s="191">
        <f t="shared" ref="I2:I33" si="0">E2-H2</f>
        <v>0</v>
      </c>
      <c r="J2" s="240">
        <f t="shared" ref="J2:J33" si="1">H2/E2</f>
        <v>1</v>
      </c>
      <c r="K2" s="191">
        <f t="shared" ref="K2:K33" si="2">$E2-$H2</f>
        <v>0</v>
      </c>
      <c r="L2" s="189">
        <f>IFERROR(MATCH(InvDetail!$B2,' Accting USE Data Entry Form'!$B$12:$B$60,0),0)</f>
        <v>0</v>
      </c>
      <c r="M2" s="192"/>
    </row>
    <row r="3" spans="1:13" ht="14.25" thickTop="1" thickBot="1" x14ac:dyDescent="0.25">
      <c r="A3" s="194">
        <v>15387</v>
      </c>
      <c r="B3" s="195" t="s">
        <v>44</v>
      </c>
      <c r="C3" s="196" t="s">
        <v>120</v>
      </c>
      <c r="D3" s="197" t="str">
        <f>IF(InvDetail!$C3="N/A","N/A",(VLOOKUP(InvDetail!$C3,SN_SHIPNum[],3)))</f>
        <v>N/A</v>
      </c>
      <c r="E3" s="198">
        <v>54573.99</v>
      </c>
      <c r="F3" s="186" t="s">
        <v>164</v>
      </c>
      <c r="G3" s="199">
        <v>42396</v>
      </c>
      <c r="H3" s="198">
        <v>54573.99</v>
      </c>
      <c r="I3" s="191">
        <f t="shared" si="0"/>
        <v>0</v>
      </c>
      <c r="J3" s="240">
        <f t="shared" si="1"/>
        <v>1</v>
      </c>
      <c r="K3" s="198">
        <f t="shared" si="2"/>
        <v>0</v>
      </c>
      <c r="L3" s="189">
        <f>IFERROR(MATCH(InvDetail!$B3,' Accting USE Data Entry Form'!$B$12:$B$60,0),0)</f>
        <v>2</v>
      </c>
      <c r="M3" s="186"/>
    </row>
    <row r="4" spans="1:13" ht="14.25" thickTop="1" thickBot="1" x14ac:dyDescent="0.25">
      <c r="A4" s="200">
        <v>15411</v>
      </c>
      <c r="B4" s="201" t="s">
        <v>45</v>
      </c>
      <c r="C4" s="202" t="s">
        <v>120</v>
      </c>
      <c r="D4" s="203" t="str">
        <f>IF(InvDetail!$C4="N/A","N/A",(VLOOKUP(InvDetail!$C4,SN_SHIPNum[],3)))</f>
        <v>N/A</v>
      </c>
      <c r="E4" s="204">
        <v>54573.99</v>
      </c>
      <c r="F4" s="205" t="s">
        <v>164</v>
      </c>
      <c r="G4" s="206">
        <v>42396</v>
      </c>
      <c r="H4" s="204">
        <v>54573.99</v>
      </c>
      <c r="I4" s="191">
        <f t="shared" si="0"/>
        <v>0</v>
      </c>
      <c r="J4" s="240">
        <f t="shared" si="1"/>
        <v>1</v>
      </c>
      <c r="K4" s="204">
        <f t="shared" si="2"/>
        <v>0</v>
      </c>
      <c r="L4" s="189">
        <f>IFERROR(MATCH(InvDetail!$B4,' Accting USE Data Entry Form'!$B$12:$B$60,0),0)</f>
        <v>3</v>
      </c>
      <c r="M4" s="205"/>
    </row>
    <row r="5" spans="1:13" ht="14.25" thickTop="1" thickBot="1" x14ac:dyDescent="0.25">
      <c r="A5" s="194">
        <v>16006</v>
      </c>
      <c r="B5" s="195" t="s">
        <v>46</v>
      </c>
      <c r="C5" s="196" t="s">
        <v>120</v>
      </c>
      <c r="D5" s="197" t="str">
        <f>IF(InvDetail!$C5="N/A","N/A",(VLOOKUP(InvDetail!$C5,SN_SHIPNum[],3)))</f>
        <v>N/A</v>
      </c>
      <c r="E5" s="198">
        <v>114938.04</v>
      </c>
      <c r="F5" s="186" t="s">
        <v>164</v>
      </c>
      <c r="G5" s="199">
        <v>42571</v>
      </c>
      <c r="H5" s="198">
        <v>114938.04</v>
      </c>
      <c r="I5" s="191">
        <f t="shared" si="0"/>
        <v>0</v>
      </c>
      <c r="J5" s="240">
        <f t="shared" si="1"/>
        <v>1</v>
      </c>
      <c r="K5" s="198">
        <f t="shared" si="2"/>
        <v>0</v>
      </c>
      <c r="L5" s="189">
        <f>IFERROR(MATCH(InvDetail!$B5,' Accting USE Data Entry Form'!$B$12:$B$60,0),0)</f>
        <v>4</v>
      </c>
      <c r="M5" s="186"/>
    </row>
    <row r="6" spans="1:13" ht="14.25" thickTop="1" thickBot="1" x14ac:dyDescent="0.25">
      <c r="A6" s="200">
        <v>16112</v>
      </c>
      <c r="B6" s="201" t="s">
        <v>47</v>
      </c>
      <c r="C6" s="202" t="s">
        <v>120</v>
      </c>
      <c r="D6" s="203" t="str">
        <f>IF(InvDetail!$C6="N/A","N/A",(VLOOKUP(InvDetail!$C6,SN_SHIPNum[],3)))</f>
        <v>N/A</v>
      </c>
      <c r="E6" s="204">
        <v>229876.08</v>
      </c>
      <c r="F6" s="205" t="s">
        <v>164</v>
      </c>
      <c r="G6" s="206">
        <v>42524</v>
      </c>
      <c r="H6" s="204">
        <v>229876.08</v>
      </c>
      <c r="I6" s="191">
        <f t="shared" si="0"/>
        <v>0</v>
      </c>
      <c r="J6" s="240">
        <f t="shared" si="1"/>
        <v>1</v>
      </c>
      <c r="K6" s="204">
        <f t="shared" si="2"/>
        <v>0</v>
      </c>
      <c r="L6" s="189">
        <f>IFERROR(MATCH(InvDetail!$B6,' Accting USE Data Entry Form'!$B$12:$B$60,0),0)</f>
        <v>5</v>
      </c>
      <c r="M6" s="205"/>
    </row>
    <row r="7" spans="1:13" ht="14.25" thickTop="1" thickBot="1" x14ac:dyDescent="0.25">
      <c r="A7" s="194">
        <v>16153</v>
      </c>
      <c r="B7" s="195" t="s">
        <v>49</v>
      </c>
      <c r="C7" s="196" t="s">
        <v>120</v>
      </c>
      <c r="D7" s="197" t="str">
        <f>IF(InvDetail!$C7="N/A","N/A",(VLOOKUP(InvDetail!$C7,SN_SHIPNum[],3)))</f>
        <v>N/A</v>
      </c>
      <c r="E7" s="198">
        <v>348187.28</v>
      </c>
      <c r="F7" s="186" t="s">
        <v>164</v>
      </c>
      <c r="G7" s="199">
        <v>42570</v>
      </c>
      <c r="H7" s="198">
        <v>348187.28</v>
      </c>
      <c r="I7" s="191">
        <f t="shared" si="0"/>
        <v>0</v>
      </c>
      <c r="J7" s="240">
        <f t="shared" si="1"/>
        <v>1</v>
      </c>
      <c r="K7" s="198">
        <f t="shared" si="2"/>
        <v>0</v>
      </c>
      <c r="L7" s="189">
        <f>IFERROR(MATCH(InvDetail!$B7,' Accting USE Data Entry Form'!$B$12:$B$60,0),0)</f>
        <v>7</v>
      </c>
      <c r="M7" s="186"/>
    </row>
    <row r="8" spans="1:13" ht="14.25" thickTop="1" thickBot="1" x14ac:dyDescent="0.25">
      <c r="A8" s="200">
        <v>16154</v>
      </c>
      <c r="B8" s="201" t="s">
        <v>101</v>
      </c>
      <c r="C8" s="202" t="s">
        <v>120</v>
      </c>
      <c r="D8" s="203" t="str">
        <f>IF(InvDetail!$C8="N/A","N/A",(VLOOKUP(InvDetail!$C8,SN_SHIPNum[],3)))</f>
        <v>N/A</v>
      </c>
      <c r="E8" s="204">
        <v>65586.91</v>
      </c>
      <c r="F8" s="205" t="s">
        <v>164</v>
      </c>
      <c r="G8" s="206">
        <v>42570</v>
      </c>
      <c r="H8" s="204">
        <v>65586.91</v>
      </c>
      <c r="I8" s="191">
        <f t="shared" si="0"/>
        <v>0</v>
      </c>
      <c r="J8" s="240">
        <f t="shared" si="1"/>
        <v>1</v>
      </c>
      <c r="K8" s="204">
        <f t="shared" si="2"/>
        <v>0</v>
      </c>
      <c r="L8" s="189">
        <f>IFERROR(MATCH(InvDetail!$B8,' Accting USE Data Entry Form'!$B$12:$B$60,0),0)</f>
        <v>23</v>
      </c>
      <c r="M8" s="205"/>
    </row>
    <row r="9" spans="1:13" ht="14.25" thickTop="1" thickBot="1" x14ac:dyDescent="0.25">
      <c r="A9" s="194">
        <v>16186</v>
      </c>
      <c r="B9" s="195" t="s">
        <v>49</v>
      </c>
      <c r="C9" s="196" t="s">
        <v>120</v>
      </c>
      <c r="D9" s="197" t="str">
        <f>IF(InvDetail!$C9="N/A","N/A",(VLOOKUP(InvDetail!$C9,SN_SHIPNum[],3)))</f>
        <v>N/A</v>
      </c>
      <c r="E9" s="198">
        <v>429016.47</v>
      </c>
      <c r="F9" s="186" t="s">
        <v>164</v>
      </c>
      <c r="G9" s="199">
        <v>42630</v>
      </c>
      <c r="H9" s="198">
        <v>429016.47</v>
      </c>
      <c r="I9" s="191">
        <f t="shared" si="0"/>
        <v>0</v>
      </c>
      <c r="J9" s="240">
        <f t="shared" si="1"/>
        <v>1</v>
      </c>
      <c r="K9" s="198">
        <f t="shared" si="2"/>
        <v>0</v>
      </c>
      <c r="L9" s="189">
        <f>IFERROR(MATCH(InvDetail!$B9,' Accting USE Data Entry Form'!$B$12:$B$60,0),0)</f>
        <v>7</v>
      </c>
      <c r="M9" s="186"/>
    </row>
    <row r="10" spans="1:13" ht="14.25" thickTop="1" thickBot="1" x14ac:dyDescent="0.25">
      <c r="A10" s="200">
        <v>16187</v>
      </c>
      <c r="B10" s="201" t="s">
        <v>50</v>
      </c>
      <c r="C10" s="202" t="s">
        <v>120</v>
      </c>
      <c r="D10" s="203" t="str">
        <f>IF(InvDetail!$C10="N/A","N/A",(VLOOKUP(InvDetail!$C10,SN_SHIPNum[],3)))</f>
        <v>N/A</v>
      </c>
      <c r="E10" s="204">
        <v>2176170.5</v>
      </c>
      <c r="F10" s="205" t="s">
        <v>164</v>
      </c>
      <c r="G10" s="206">
        <v>42632</v>
      </c>
      <c r="H10" s="204">
        <v>2176170.5</v>
      </c>
      <c r="I10" s="191">
        <f t="shared" si="0"/>
        <v>0</v>
      </c>
      <c r="J10" s="240">
        <f t="shared" si="1"/>
        <v>1</v>
      </c>
      <c r="K10" s="204">
        <f t="shared" si="2"/>
        <v>0</v>
      </c>
      <c r="L10" s="189">
        <f>IFERROR(MATCH(InvDetail!$B10,' Accting USE Data Entry Form'!$B$12:$B$60,0),0)</f>
        <v>8</v>
      </c>
      <c r="M10" s="205"/>
    </row>
    <row r="11" spans="1:13" ht="14.25" thickTop="1" thickBot="1" x14ac:dyDescent="0.25">
      <c r="A11" s="194">
        <v>16191</v>
      </c>
      <c r="B11" s="195" t="s">
        <v>48</v>
      </c>
      <c r="C11" s="196">
        <v>200</v>
      </c>
      <c r="D11" s="197">
        <f>IF(InvDetail!$C11="N/A","N/A",(VLOOKUP(InvDetail!$C11,SN_SHIPNum[],3)))</f>
        <v>42653</v>
      </c>
      <c r="E11" s="198">
        <v>28734.51</v>
      </c>
      <c r="F11" s="186" t="s">
        <v>164</v>
      </c>
      <c r="G11" s="199">
        <v>42664</v>
      </c>
      <c r="H11" s="198">
        <v>28734.51</v>
      </c>
      <c r="I11" s="191">
        <f t="shared" si="0"/>
        <v>0</v>
      </c>
      <c r="J11" s="240">
        <f t="shared" si="1"/>
        <v>1</v>
      </c>
      <c r="K11" s="198">
        <f t="shared" si="2"/>
        <v>0</v>
      </c>
      <c r="L11" s="189">
        <f>IFERROR(MATCH(InvDetail!$B11,' Accting USE Data Entry Form'!$B$12:$B$60,0),0)</f>
        <v>6</v>
      </c>
      <c r="M11" s="186" t="s">
        <v>98</v>
      </c>
    </row>
    <row r="12" spans="1:13" ht="14.25" thickTop="1" thickBot="1" x14ac:dyDescent="0.25">
      <c r="A12" s="200">
        <v>16191</v>
      </c>
      <c r="B12" s="201" t="s">
        <v>48</v>
      </c>
      <c r="C12" s="202">
        <v>201</v>
      </c>
      <c r="D12" s="203">
        <f>IF(InvDetail!$C12="N/A","N/A",(VLOOKUP(InvDetail!$C12,SN_SHIPNum[],3)))</f>
        <v>42653</v>
      </c>
      <c r="E12" s="207">
        <v>28734.51</v>
      </c>
      <c r="F12" s="205" t="s">
        <v>164</v>
      </c>
      <c r="G12" s="206">
        <v>42664</v>
      </c>
      <c r="H12" s="207">
        <v>28734.51</v>
      </c>
      <c r="I12" s="191">
        <f t="shared" si="0"/>
        <v>0</v>
      </c>
      <c r="J12" s="240">
        <f t="shared" si="1"/>
        <v>1</v>
      </c>
      <c r="K12" s="204">
        <f t="shared" si="2"/>
        <v>0</v>
      </c>
      <c r="L12" s="189">
        <f>IFERROR(MATCH(InvDetail!$B12,' Accting USE Data Entry Form'!$B$12:$B$60,0),0)</f>
        <v>6</v>
      </c>
      <c r="M12" s="205"/>
    </row>
    <row r="13" spans="1:13" ht="14.25" thickTop="1" thickBot="1" x14ac:dyDescent="0.25">
      <c r="A13" s="194">
        <v>16191</v>
      </c>
      <c r="B13" s="195" t="s">
        <v>48</v>
      </c>
      <c r="C13" s="196">
        <v>202</v>
      </c>
      <c r="D13" s="197">
        <f>IF(InvDetail!$C13="N/A","N/A",(VLOOKUP(InvDetail!$C13,SN_SHIPNum[],3)))</f>
        <v>42653</v>
      </c>
      <c r="E13" s="208">
        <v>28734.51</v>
      </c>
      <c r="F13" s="186" t="s">
        <v>164</v>
      </c>
      <c r="G13" s="199">
        <v>42664</v>
      </c>
      <c r="H13" s="208">
        <v>28734.51</v>
      </c>
      <c r="I13" s="191">
        <f t="shared" si="0"/>
        <v>0</v>
      </c>
      <c r="J13" s="240">
        <f t="shared" si="1"/>
        <v>1</v>
      </c>
      <c r="K13" s="198">
        <f t="shared" si="2"/>
        <v>0</v>
      </c>
      <c r="L13" s="189">
        <f>IFERROR(MATCH(InvDetail!$B13,' Accting USE Data Entry Form'!$B$12:$B$60,0),0)</f>
        <v>6</v>
      </c>
      <c r="M13" s="186"/>
    </row>
    <row r="14" spans="1:13" ht="14.25" thickTop="1" thickBot="1" x14ac:dyDescent="0.25">
      <c r="A14" s="200">
        <v>16191</v>
      </c>
      <c r="B14" s="201" t="s">
        <v>48</v>
      </c>
      <c r="C14" s="202">
        <v>203</v>
      </c>
      <c r="D14" s="203">
        <f>IF(InvDetail!$C14="N/A","N/A",(VLOOKUP(InvDetail!$C14,SN_SHIPNum[],3)))</f>
        <v>42653</v>
      </c>
      <c r="E14" s="207">
        <v>28734.51</v>
      </c>
      <c r="F14" s="205" t="s">
        <v>164</v>
      </c>
      <c r="G14" s="206">
        <v>42664</v>
      </c>
      <c r="H14" s="207">
        <v>28734.51</v>
      </c>
      <c r="I14" s="191">
        <f t="shared" si="0"/>
        <v>0</v>
      </c>
      <c r="J14" s="240">
        <f t="shared" si="1"/>
        <v>1</v>
      </c>
      <c r="K14" s="204">
        <f t="shared" si="2"/>
        <v>0</v>
      </c>
      <c r="L14" s="189">
        <f>IFERROR(MATCH(InvDetail!$B14,' Accting USE Data Entry Form'!$B$12:$B$60,0),0)</f>
        <v>6</v>
      </c>
      <c r="M14" s="205"/>
    </row>
    <row r="15" spans="1:13" ht="14.25" thickTop="1" thickBot="1" x14ac:dyDescent="0.25">
      <c r="A15" s="194">
        <v>16191</v>
      </c>
      <c r="B15" s="195" t="s">
        <v>88</v>
      </c>
      <c r="C15" s="196" t="s">
        <v>120</v>
      </c>
      <c r="D15" s="197" t="str">
        <f>IF(InvDetail!$C15="N/A","N/A",(VLOOKUP(InvDetail!$C15,SN_SHIPNum[],3)))</f>
        <v>N/A</v>
      </c>
      <c r="E15" s="198">
        <v>2036</v>
      </c>
      <c r="F15" s="186" t="s">
        <v>164</v>
      </c>
      <c r="G15" s="199">
        <v>42664</v>
      </c>
      <c r="H15" s="198">
        <v>2036</v>
      </c>
      <c r="I15" s="191">
        <f t="shared" si="0"/>
        <v>0</v>
      </c>
      <c r="J15" s="240">
        <f t="shared" si="1"/>
        <v>1</v>
      </c>
      <c r="K15" s="198">
        <f t="shared" si="2"/>
        <v>0</v>
      </c>
      <c r="L15" s="189">
        <f>IFERROR(MATCH(InvDetail!$B15,' Accting USE Data Entry Form'!$B$12:$B$60,0),0)</f>
        <v>25</v>
      </c>
      <c r="M15" s="186"/>
    </row>
    <row r="16" spans="1:13" ht="14.25" thickTop="1" thickBot="1" x14ac:dyDescent="0.25">
      <c r="A16" s="200">
        <v>16208</v>
      </c>
      <c r="B16" s="201" t="s">
        <v>48</v>
      </c>
      <c r="C16" s="202">
        <v>204</v>
      </c>
      <c r="D16" s="203">
        <f>IF(InvDetail!$C16="N/A","N/A",(VLOOKUP(InvDetail!$C16,SN_SHIPNum[],3)))</f>
        <v>42661</v>
      </c>
      <c r="E16" s="207">
        <v>28734.51</v>
      </c>
      <c r="F16" s="205" t="s">
        <v>164</v>
      </c>
      <c r="G16" s="206">
        <v>42753</v>
      </c>
      <c r="H16" s="207">
        <v>28734.51</v>
      </c>
      <c r="I16" s="191">
        <f t="shared" si="0"/>
        <v>0</v>
      </c>
      <c r="J16" s="240">
        <f t="shared" si="1"/>
        <v>1</v>
      </c>
      <c r="K16" s="204">
        <f t="shared" si="2"/>
        <v>0</v>
      </c>
      <c r="L16" s="189">
        <f>IFERROR(MATCH(InvDetail!$B16,' Accting USE Data Entry Form'!$B$12:$B$60,0),0)</f>
        <v>6</v>
      </c>
      <c r="M16" s="205" t="s">
        <v>99</v>
      </c>
    </row>
    <row r="17" spans="1:13" ht="14.25" thickTop="1" thickBot="1" x14ac:dyDescent="0.25">
      <c r="A17" s="194">
        <v>16208</v>
      </c>
      <c r="B17" s="195" t="s">
        <v>48</v>
      </c>
      <c r="C17" s="196">
        <v>205</v>
      </c>
      <c r="D17" s="197">
        <f>IF(InvDetail!$C17="N/A","N/A",(VLOOKUP(InvDetail!$C17,SN_SHIPNum[],3)))</f>
        <v>42661</v>
      </c>
      <c r="E17" s="208">
        <v>28734.51</v>
      </c>
      <c r="F17" s="186" t="s">
        <v>164</v>
      </c>
      <c r="G17" s="199">
        <v>42664</v>
      </c>
      <c r="H17" s="208">
        <v>28734.51</v>
      </c>
      <c r="I17" s="191">
        <f t="shared" si="0"/>
        <v>0</v>
      </c>
      <c r="J17" s="240">
        <f t="shared" si="1"/>
        <v>1</v>
      </c>
      <c r="K17" s="198">
        <f t="shared" si="2"/>
        <v>0</v>
      </c>
      <c r="L17" s="189">
        <f>IFERROR(MATCH(InvDetail!$B17,' Accting USE Data Entry Form'!$B$12:$B$60,0),0)</f>
        <v>6</v>
      </c>
      <c r="M17" s="186"/>
    </row>
    <row r="18" spans="1:13" ht="14.25" thickTop="1" thickBot="1" x14ac:dyDescent="0.25">
      <c r="A18" s="200">
        <v>16208</v>
      </c>
      <c r="B18" s="201" t="s">
        <v>48</v>
      </c>
      <c r="C18" s="202">
        <v>206</v>
      </c>
      <c r="D18" s="203">
        <f>IF(InvDetail!$C18="N/A","N/A",(VLOOKUP(InvDetail!$C18,SN_SHIPNum[],3)))</f>
        <v>42661</v>
      </c>
      <c r="E18" s="207">
        <v>28734.51</v>
      </c>
      <c r="F18" s="205" t="s">
        <v>164</v>
      </c>
      <c r="G18" s="206">
        <v>42664</v>
      </c>
      <c r="H18" s="207">
        <v>28734.51</v>
      </c>
      <c r="I18" s="191">
        <f t="shared" si="0"/>
        <v>0</v>
      </c>
      <c r="J18" s="240">
        <f t="shared" si="1"/>
        <v>1</v>
      </c>
      <c r="K18" s="204">
        <f t="shared" si="2"/>
        <v>0</v>
      </c>
      <c r="L18" s="189">
        <f>IFERROR(MATCH(InvDetail!$B18,' Accting USE Data Entry Form'!$B$12:$B$60,0),0)</f>
        <v>6</v>
      </c>
      <c r="M18" s="205"/>
    </row>
    <row r="19" spans="1:13" ht="14.25" thickTop="1" thickBot="1" x14ac:dyDescent="0.25">
      <c r="A19" s="194">
        <v>16208</v>
      </c>
      <c r="B19" s="195" t="s">
        <v>48</v>
      </c>
      <c r="C19" s="196">
        <v>207</v>
      </c>
      <c r="D19" s="197">
        <f>IF(InvDetail!$C19="N/A","N/A",(VLOOKUP(InvDetail!$C19,SN_SHIPNum[],3)))</f>
        <v>42661</v>
      </c>
      <c r="E19" s="208">
        <v>28734.51</v>
      </c>
      <c r="F19" s="186" t="s">
        <v>164</v>
      </c>
      <c r="G19" s="199">
        <v>42664</v>
      </c>
      <c r="H19" s="208">
        <v>28734.51</v>
      </c>
      <c r="I19" s="191">
        <f t="shared" si="0"/>
        <v>0</v>
      </c>
      <c r="J19" s="240">
        <f t="shared" si="1"/>
        <v>1</v>
      </c>
      <c r="K19" s="198">
        <f t="shared" si="2"/>
        <v>0</v>
      </c>
      <c r="L19" s="189">
        <f>IFERROR(MATCH(InvDetail!$B19,' Accting USE Data Entry Form'!$B$12:$B$60,0),0)</f>
        <v>6</v>
      </c>
      <c r="M19" s="186"/>
    </row>
    <row r="20" spans="1:13" ht="14.25" thickTop="1" thickBot="1" x14ac:dyDescent="0.25">
      <c r="A20" s="200">
        <v>16219</v>
      </c>
      <c r="B20" s="201" t="s">
        <v>51</v>
      </c>
      <c r="C20" s="202">
        <v>208</v>
      </c>
      <c r="D20" s="203">
        <f>IF(InvDetail!$C20="N/A","N/A",(VLOOKUP(InvDetail!$C20,SN_SHIPNum[],3)))</f>
        <v>42685</v>
      </c>
      <c r="E20" s="207">
        <v>58290.28</v>
      </c>
      <c r="F20" s="205" t="s">
        <v>164</v>
      </c>
      <c r="G20" s="206">
        <v>42753</v>
      </c>
      <c r="H20" s="207">
        <v>58290.28</v>
      </c>
      <c r="I20" s="191">
        <f t="shared" si="0"/>
        <v>0</v>
      </c>
      <c r="J20" s="240">
        <f t="shared" si="1"/>
        <v>1</v>
      </c>
      <c r="K20" s="204">
        <f t="shared" si="2"/>
        <v>0</v>
      </c>
      <c r="L20" s="189">
        <f>IFERROR(MATCH(InvDetail!$B20,' Accting USE Data Entry Form'!$B$12:$B$60,0),0)</f>
        <v>9</v>
      </c>
      <c r="M20" s="205"/>
    </row>
    <row r="21" spans="1:13" ht="14.25" thickTop="1" thickBot="1" x14ac:dyDescent="0.25">
      <c r="A21" s="194">
        <v>16219</v>
      </c>
      <c r="B21" s="195" t="s">
        <v>51</v>
      </c>
      <c r="C21" s="196">
        <v>209</v>
      </c>
      <c r="D21" s="197">
        <f>IF(InvDetail!$C21="N/A","N/A",(VLOOKUP(InvDetail!$C21,SN_SHIPNum[],3)))</f>
        <v>42685</v>
      </c>
      <c r="E21" s="208">
        <v>58290.28</v>
      </c>
      <c r="F21" s="186" t="s">
        <v>164</v>
      </c>
      <c r="G21" s="199">
        <v>42753</v>
      </c>
      <c r="H21" s="208">
        <v>58290.28</v>
      </c>
      <c r="I21" s="191">
        <f t="shared" si="0"/>
        <v>0</v>
      </c>
      <c r="J21" s="240">
        <f t="shared" si="1"/>
        <v>1</v>
      </c>
      <c r="K21" s="198">
        <f t="shared" si="2"/>
        <v>0</v>
      </c>
      <c r="L21" s="189">
        <f>IFERROR(MATCH(InvDetail!$B21,' Accting USE Data Entry Form'!$B$12:$B$60,0),0)</f>
        <v>9</v>
      </c>
      <c r="M21" s="186"/>
    </row>
    <row r="22" spans="1:13" ht="14.25" thickTop="1" thickBot="1" x14ac:dyDescent="0.25">
      <c r="A22" s="200">
        <v>16219</v>
      </c>
      <c r="B22" s="201" t="s">
        <v>51</v>
      </c>
      <c r="C22" s="202">
        <v>210</v>
      </c>
      <c r="D22" s="203">
        <f>IF(InvDetail!$C22="N/A","N/A",(VLOOKUP(InvDetail!$C22,SN_SHIPNum[],3)))</f>
        <v>42685</v>
      </c>
      <c r="E22" s="207">
        <v>58290.28</v>
      </c>
      <c r="F22" s="205" t="s">
        <v>164</v>
      </c>
      <c r="G22" s="206">
        <v>42753</v>
      </c>
      <c r="H22" s="207">
        <v>58290.28</v>
      </c>
      <c r="I22" s="191">
        <f t="shared" si="0"/>
        <v>0</v>
      </c>
      <c r="J22" s="240">
        <f t="shared" si="1"/>
        <v>1</v>
      </c>
      <c r="K22" s="204">
        <f t="shared" si="2"/>
        <v>0</v>
      </c>
      <c r="L22" s="189">
        <f>IFERROR(MATCH(InvDetail!$B22,' Accting USE Data Entry Form'!$B$12:$B$60,0),0)</f>
        <v>9</v>
      </c>
      <c r="M22" s="205"/>
    </row>
    <row r="23" spans="1:13" ht="14.25" thickTop="1" thickBot="1" x14ac:dyDescent="0.25">
      <c r="A23" s="194">
        <v>16219</v>
      </c>
      <c r="B23" s="195" t="s">
        <v>51</v>
      </c>
      <c r="C23" s="196">
        <v>211</v>
      </c>
      <c r="D23" s="197">
        <f>IF(InvDetail!$C23="N/A","N/A",(VLOOKUP(InvDetail!$C23,SN_SHIPNum[],3)))</f>
        <v>42685</v>
      </c>
      <c r="E23" s="208">
        <v>58290.28</v>
      </c>
      <c r="F23" s="186" t="s">
        <v>164</v>
      </c>
      <c r="G23" s="199">
        <v>42753</v>
      </c>
      <c r="H23" s="208">
        <v>58290.28</v>
      </c>
      <c r="I23" s="191">
        <f t="shared" si="0"/>
        <v>0</v>
      </c>
      <c r="J23" s="240">
        <f t="shared" si="1"/>
        <v>1</v>
      </c>
      <c r="K23" s="198">
        <f t="shared" si="2"/>
        <v>0</v>
      </c>
      <c r="L23" s="189">
        <f>IFERROR(MATCH(InvDetail!$B23,' Accting USE Data Entry Form'!$B$12:$B$60,0),0)</f>
        <v>9</v>
      </c>
      <c r="M23" s="186"/>
    </row>
    <row r="24" spans="1:13" ht="14.25" thickTop="1" thickBot="1" x14ac:dyDescent="0.25">
      <c r="A24" s="200">
        <v>16219</v>
      </c>
      <c r="B24" s="201" t="s">
        <v>88</v>
      </c>
      <c r="C24" s="202" t="s">
        <v>120</v>
      </c>
      <c r="D24" s="203" t="str">
        <f>IF(InvDetail!$C24="N/A","N/A",(VLOOKUP(InvDetail!$C24,SN_SHIPNum[],3)))</f>
        <v>N/A</v>
      </c>
      <c r="E24" s="207">
        <v>509</v>
      </c>
      <c r="F24" s="205" t="s">
        <v>164</v>
      </c>
      <c r="G24" s="206">
        <v>42717</v>
      </c>
      <c r="H24" s="204">
        <v>509</v>
      </c>
      <c r="I24" s="191">
        <f t="shared" si="0"/>
        <v>0</v>
      </c>
      <c r="J24" s="240">
        <f t="shared" si="1"/>
        <v>1</v>
      </c>
      <c r="K24" s="204">
        <f t="shared" si="2"/>
        <v>0</v>
      </c>
      <c r="L24" s="189">
        <f>IFERROR(MATCH(InvDetail!$B24,' Accting USE Data Entry Form'!$B$12:$B$60,0),0)</f>
        <v>25</v>
      </c>
      <c r="M24" s="205"/>
    </row>
    <row r="25" spans="1:13" ht="14.25" thickTop="1" thickBot="1" x14ac:dyDescent="0.25">
      <c r="A25" s="194">
        <v>16219</v>
      </c>
      <c r="B25" s="195" t="s">
        <v>91</v>
      </c>
      <c r="C25" s="196" t="s">
        <v>120</v>
      </c>
      <c r="D25" s="197" t="str">
        <f>IF(InvDetail!$C25="N/A","N/A",(VLOOKUP(InvDetail!$C25,SN_SHIPNum[],3)))</f>
        <v>N/A</v>
      </c>
      <c r="E25" s="208">
        <v>12500</v>
      </c>
      <c r="F25" s="186" t="s">
        <v>164</v>
      </c>
      <c r="G25" s="199">
        <v>42717</v>
      </c>
      <c r="H25" s="198">
        <v>12500</v>
      </c>
      <c r="I25" s="191">
        <f t="shared" si="0"/>
        <v>0</v>
      </c>
      <c r="J25" s="240">
        <f t="shared" si="1"/>
        <v>1</v>
      </c>
      <c r="K25" s="198">
        <f t="shared" si="2"/>
        <v>0</v>
      </c>
      <c r="L25" s="189">
        <f>IFERROR(MATCH(InvDetail!$B25,' Accting USE Data Entry Form'!$B$12:$B$60,0),0)</f>
        <v>29</v>
      </c>
      <c r="M25" s="186"/>
    </row>
    <row r="26" spans="1:13" ht="14.25" thickTop="1" thickBot="1" x14ac:dyDescent="0.25">
      <c r="A26" s="200">
        <v>16220</v>
      </c>
      <c r="B26" s="201" t="s">
        <v>52</v>
      </c>
      <c r="C26" s="202">
        <v>212</v>
      </c>
      <c r="D26" s="203">
        <f>IF(InvDetail!$C26="N/A","N/A",(VLOOKUP(InvDetail!$C26,SN_SHIPNum[],3)))</f>
        <v>42711</v>
      </c>
      <c r="E26" s="207">
        <v>58290.28</v>
      </c>
      <c r="F26" s="205" t="s">
        <v>164</v>
      </c>
      <c r="G26" s="206">
        <v>42753</v>
      </c>
      <c r="H26" s="207">
        <v>58290.28</v>
      </c>
      <c r="I26" s="191">
        <f t="shared" si="0"/>
        <v>0</v>
      </c>
      <c r="J26" s="240">
        <f t="shared" si="1"/>
        <v>1</v>
      </c>
      <c r="K26" s="204">
        <f t="shared" si="2"/>
        <v>0</v>
      </c>
      <c r="L26" s="189">
        <f>IFERROR(MATCH(InvDetail!$B26,' Accting USE Data Entry Form'!$B$12:$B$60,0),0)</f>
        <v>10</v>
      </c>
      <c r="M26" s="205"/>
    </row>
    <row r="27" spans="1:13" ht="14.25" thickTop="1" thickBot="1" x14ac:dyDescent="0.25">
      <c r="A27" s="194">
        <v>16220</v>
      </c>
      <c r="B27" s="195" t="s">
        <v>52</v>
      </c>
      <c r="C27" s="196">
        <v>213</v>
      </c>
      <c r="D27" s="197">
        <f>IF(InvDetail!$C27="N/A","N/A",(VLOOKUP(InvDetail!$C27,SN_SHIPNum[],3)))</f>
        <v>42711</v>
      </c>
      <c r="E27" s="208">
        <v>58290.28</v>
      </c>
      <c r="F27" s="186" t="s">
        <v>164</v>
      </c>
      <c r="G27" s="199">
        <v>42753</v>
      </c>
      <c r="H27" s="208">
        <v>58290.28</v>
      </c>
      <c r="I27" s="191">
        <f t="shared" si="0"/>
        <v>0</v>
      </c>
      <c r="J27" s="240">
        <f t="shared" si="1"/>
        <v>1</v>
      </c>
      <c r="K27" s="198">
        <f t="shared" si="2"/>
        <v>0</v>
      </c>
      <c r="L27" s="189">
        <f>IFERROR(MATCH(InvDetail!$B27,' Accting USE Data Entry Form'!$B$12:$B$60,0),0)</f>
        <v>10</v>
      </c>
      <c r="M27" s="186"/>
    </row>
    <row r="28" spans="1:13" ht="14.25" thickTop="1" thickBot="1" x14ac:dyDescent="0.25">
      <c r="A28" s="200">
        <v>16220</v>
      </c>
      <c r="B28" s="201" t="s">
        <v>52</v>
      </c>
      <c r="C28" s="202">
        <v>214</v>
      </c>
      <c r="D28" s="203">
        <f>IF(InvDetail!$C28="N/A","N/A",(VLOOKUP(InvDetail!$C28,SN_SHIPNum[],3)))</f>
        <v>42711</v>
      </c>
      <c r="E28" s="207">
        <v>58290.28</v>
      </c>
      <c r="F28" s="205" t="s">
        <v>164</v>
      </c>
      <c r="G28" s="206">
        <v>42753</v>
      </c>
      <c r="H28" s="207">
        <v>58290.28</v>
      </c>
      <c r="I28" s="191">
        <f t="shared" si="0"/>
        <v>0</v>
      </c>
      <c r="J28" s="240">
        <f t="shared" si="1"/>
        <v>1</v>
      </c>
      <c r="K28" s="204">
        <f t="shared" si="2"/>
        <v>0</v>
      </c>
      <c r="L28" s="189">
        <f>IFERROR(MATCH(InvDetail!$B28,' Accting USE Data Entry Form'!$B$12:$B$60,0),0)</f>
        <v>10</v>
      </c>
      <c r="M28" s="205"/>
    </row>
    <row r="29" spans="1:13" ht="14.25" thickTop="1" thickBot="1" x14ac:dyDescent="0.25">
      <c r="A29" s="194">
        <v>16220</v>
      </c>
      <c r="B29" s="195" t="s">
        <v>52</v>
      </c>
      <c r="C29" s="196">
        <v>215</v>
      </c>
      <c r="D29" s="197">
        <f>IF(InvDetail!$C29="N/A","N/A",(VLOOKUP(InvDetail!$C29,SN_SHIPNum[],3)))</f>
        <v>42711</v>
      </c>
      <c r="E29" s="208">
        <v>58290.28</v>
      </c>
      <c r="F29" s="186" t="s">
        <v>164</v>
      </c>
      <c r="G29" s="199">
        <v>42753</v>
      </c>
      <c r="H29" s="208">
        <v>58290.28</v>
      </c>
      <c r="I29" s="191">
        <f t="shared" si="0"/>
        <v>0</v>
      </c>
      <c r="J29" s="240">
        <f t="shared" si="1"/>
        <v>1</v>
      </c>
      <c r="K29" s="198">
        <f t="shared" si="2"/>
        <v>0</v>
      </c>
      <c r="L29" s="189">
        <f>IFERROR(MATCH(InvDetail!$B29,' Accting USE Data Entry Form'!$B$12:$B$60,0),0)</f>
        <v>10</v>
      </c>
      <c r="M29" s="186"/>
    </row>
    <row r="30" spans="1:13" ht="14.25" thickTop="1" thickBot="1" x14ac:dyDescent="0.25">
      <c r="A30" s="200">
        <v>16220</v>
      </c>
      <c r="B30" s="201" t="s">
        <v>91</v>
      </c>
      <c r="C30" s="202" t="s">
        <v>120</v>
      </c>
      <c r="D30" s="203" t="str">
        <f>IF(InvDetail!$C30="N/A","N/A",(VLOOKUP(InvDetail!$C30,SN_SHIPNum[],3)))</f>
        <v>N/A</v>
      </c>
      <c r="E30" s="207">
        <v>12500</v>
      </c>
      <c r="F30" s="205" t="s">
        <v>164</v>
      </c>
      <c r="G30" s="206">
        <v>42723</v>
      </c>
      <c r="H30" s="204">
        <v>12500</v>
      </c>
      <c r="I30" s="191">
        <f t="shared" si="0"/>
        <v>0</v>
      </c>
      <c r="J30" s="240">
        <f t="shared" si="1"/>
        <v>1</v>
      </c>
      <c r="K30" s="204">
        <f t="shared" si="2"/>
        <v>0</v>
      </c>
      <c r="L30" s="189">
        <f>IFERROR(MATCH(InvDetail!$B30,' Accting USE Data Entry Form'!$B$12:$B$60,0),0)</f>
        <v>29</v>
      </c>
      <c r="M30" s="205"/>
    </row>
    <row r="31" spans="1:13" ht="14.25" thickTop="1" thickBot="1" x14ac:dyDescent="0.25">
      <c r="A31" s="194">
        <v>16251</v>
      </c>
      <c r="B31" s="195" t="s">
        <v>53</v>
      </c>
      <c r="C31" s="196">
        <v>216</v>
      </c>
      <c r="D31" s="197">
        <f>IF(InvDetail!$C31="N/A","N/A",(VLOOKUP(InvDetail!$C31,SN_SHIPNum[],3)))</f>
        <v>42706</v>
      </c>
      <c r="E31" s="208">
        <v>58290.28</v>
      </c>
      <c r="F31" s="186" t="s">
        <v>164</v>
      </c>
      <c r="G31" s="199">
        <v>42753</v>
      </c>
      <c r="H31" s="208">
        <v>58290.28</v>
      </c>
      <c r="I31" s="191">
        <f t="shared" si="0"/>
        <v>0</v>
      </c>
      <c r="J31" s="240">
        <f t="shared" si="1"/>
        <v>1</v>
      </c>
      <c r="K31" s="198">
        <f t="shared" si="2"/>
        <v>0</v>
      </c>
      <c r="L31" s="189">
        <f>IFERROR(MATCH(InvDetail!$B31,' Accting USE Data Entry Form'!$B$12:$B$60,0),0)</f>
        <v>11</v>
      </c>
      <c r="M31" s="186"/>
    </row>
    <row r="32" spans="1:13" ht="14.25" thickTop="1" thickBot="1" x14ac:dyDescent="0.25">
      <c r="A32" s="200">
        <v>16251</v>
      </c>
      <c r="B32" s="201" t="s">
        <v>53</v>
      </c>
      <c r="C32" s="202">
        <v>217</v>
      </c>
      <c r="D32" s="203">
        <f>IF(InvDetail!$C32="N/A","N/A",(VLOOKUP(InvDetail!$C32,SN_SHIPNum[],3)))</f>
        <v>42706</v>
      </c>
      <c r="E32" s="207">
        <v>58290.28</v>
      </c>
      <c r="F32" s="205" t="s">
        <v>164</v>
      </c>
      <c r="G32" s="206">
        <v>42753</v>
      </c>
      <c r="H32" s="207">
        <v>58290.28</v>
      </c>
      <c r="I32" s="191">
        <f t="shared" si="0"/>
        <v>0</v>
      </c>
      <c r="J32" s="240">
        <f t="shared" si="1"/>
        <v>1</v>
      </c>
      <c r="K32" s="204">
        <f t="shared" si="2"/>
        <v>0</v>
      </c>
      <c r="L32" s="189">
        <f>IFERROR(MATCH(InvDetail!$B32,' Accting USE Data Entry Form'!$B$12:$B$60,0),0)</f>
        <v>11</v>
      </c>
      <c r="M32" s="205"/>
    </row>
    <row r="33" spans="1:13" ht="14.25" thickTop="1" thickBot="1" x14ac:dyDescent="0.25">
      <c r="A33" s="194">
        <v>16251</v>
      </c>
      <c r="B33" s="195" t="s">
        <v>53</v>
      </c>
      <c r="C33" s="196">
        <v>218</v>
      </c>
      <c r="D33" s="197">
        <f>IF(InvDetail!$C33="N/A","N/A",(VLOOKUP(InvDetail!$C33,SN_SHIPNum[],3)))</f>
        <v>42706</v>
      </c>
      <c r="E33" s="208">
        <v>58290.28</v>
      </c>
      <c r="F33" s="186" t="s">
        <v>164</v>
      </c>
      <c r="G33" s="199">
        <v>42753</v>
      </c>
      <c r="H33" s="208">
        <v>58290.28</v>
      </c>
      <c r="I33" s="191">
        <f t="shared" si="0"/>
        <v>0</v>
      </c>
      <c r="J33" s="240">
        <f t="shared" si="1"/>
        <v>1</v>
      </c>
      <c r="K33" s="198">
        <f t="shared" si="2"/>
        <v>0</v>
      </c>
      <c r="L33" s="189">
        <f>IFERROR(MATCH(InvDetail!$B33,' Accting USE Data Entry Form'!$B$12:$B$60,0),0)</f>
        <v>11</v>
      </c>
      <c r="M33" s="186"/>
    </row>
    <row r="34" spans="1:13" ht="14.25" thickTop="1" thickBot="1" x14ac:dyDescent="0.25">
      <c r="A34" s="200">
        <v>16251</v>
      </c>
      <c r="B34" s="201" t="s">
        <v>53</v>
      </c>
      <c r="C34" s="202">
        <v>219</v>
      </c>
      <c r="D34" s="203">
        <f>IF(InvDetail!$C34="N/A","N/A",(VLOOKUP(InvDetail!$C34,SN_SHIPNum[],3)))</f>
        <v>42706</v>
      </c>
      <c r="E34" s="207">
        <v>58290.28</v>
      </c>
      <c r="F34" s="205" t="s">
        <v>164</v>
      </c>
      <c r="G34" s="206">
        <v>42753</v>
      </c>
      <c r="H34" s="207">
        <v>58290.28</v>
      </c>
      <c r="I34" s="191">
        <f t="shared" ref="I34:I65" si="3">E34-H34</f>
        <v>0</v>
      </c>
      <c r="J34" s="240">
        <f t="shared" ref="J34:J65" si="4">H34/E34</f>
        <v>1</v>
      </c>
      <c r="K34" s="204">
        <f t="shared" ref="K34:K65" si="5">$E34-$H34</f>
        <v>0</v>
      </c>
      <c r="L34" s="189">
        <f>IFERROR(MATCH(InvDetail!$B34,' Accting USE Data Entry Form'!$B$12:$B$60,0),0)</f>
        <v>11</v>
      </c>
      <c r="M34" s="205"/>
    </row>
    <row r="35" spans="1:13" ht="14.25" thickTop="1" thickBot="1" x14ac:dyDescent="0.25">
      <c r="A35" s="194">
        <v>16251</v>
      </c>
      <c r="B35" s="195" t="s">
        <v>54</v>
      </c>
      <c r="C35" s="196">
        <v>224</v>
      </c>
      <c r="D35" s="197">
        <f>IF(InvDetail!$C35="N/A","N/A",(VLOOKUP(InvDetail!$C35,SN_SHIPNum[],3)))</f>
        <v>42706</v>
      </c>
      <c r="E35" s="208">
        <v>58290.28</v>
      </c>
      <c r="F35" s="186" t="s">
        <v>164</v>
      </c>
      <c r="G35" s="199">
        <v>42753</v>
      </c>
      <c r="H35" s="208">
        <v>58290.28</v>
      </c>
      <c r="I35" s="191">
        <f t="shared" si="3"/>
        <v>0</v>
      </c>
      <c r="J35" s="240">
        <f t="shared" si="4"/>
        <v>1</v>
      </c>
      <c r="K35" s="198">
        <f t="shared" si="5"/>
        <v>0</v>
      </c>
      <c r="L35" s="189">
        <f>IFERROR(MATCH(InvDetail!$B35,' Accting USE Data Entry Form'!$B$12:$B$60,0),0)</f>
        <v>12</v>
      </c>
      <c r="M35" s="186"/>
    </row>
    <row r="36" spans="1:13" ht="14.25" thickTop="1" thickBot="1" x14ac:dyDescent="0.25">
      <c r="A36" s="200">
        <v>16251</v>
      </c>
      <c r="B36" s="201" t="s">
        <v>54</v>
      </c>
      <c r="C36" s="202">
        <v>225</v>
      </c>
      <c r="D36" s="203">
        <f>IF(InvDetail!$C36="N/A","N/A",(VLOOKUP(InvDetail!$C36,SN_SHIPNum[],3)))</f>
        <v>42706</v>
      </c>
      <c r="E36" s="207">
        <v>58290.28</v>
      </c>
      <c r="F36" s="205" t="s">
        <v>164</v>
      </c>
      <c r="G36" s="206">
        <v>42753</v>
      </c>
      <c r="H36" s="207">
        <v>58290.28</v>
      </c>
      <c r="I36" s="191">
        <f t="shared" si="3"/>
        <v>0</v>
      </c>
      <c r="J36" s="240">
        <f t="shared" si="4"/>
        <v>1</v>
      </c>
      <c r="K36" s="204">
        <f t="shared" si="5"/>
        <v>0</v>
      </c>
      <c r="L36" s="189">
        <f>IFERROR(MATCH(InvDetail!$B36,' Accting USE Data Entry Form'!$B$12:$B$60,0),0)</f>
        <v>12</v>
      </c>
      <c r="M36" s="205"/>
    </row>
    <row r="37" spans="1:13" ht="14.25" thickTop="1" thickBot="1" x14ac:dyDescent="0.25">
      <c r="A37" s="194">
        <v>16251</v>
      </c>
      <c r="B37" s="195" t="s">
        <v>100</v>
      </c>
      <c r="C37" s="196" t="s">
        <v>120</v>
      </c>
      <c r="D37" s="197" t="str">
        <f>IF(InvDetail!$C37="N/A","N/A",(VLOOKUP(InvDetail!$C37,SN_SHIPNum[],3)))</f>
        <v>N/A</v>
      </c>
      <c r="E37" s="208">
        <v>21282.06</v>
      </c>
      <c r="F37" s="186" t="s">
        <v>164</v>
      </c>
      <c r="G37" s="199">
        <v>42753</v>
      </c>
      <c r="H37" s="198">
        <v>21282.06</v>
      </c>
      <c r="I37" s="191">
        <f t="shared" si="3"/>
        <v>0</v>
      </c>
      <c r="J37" s="240">
        <f t="shared" si="4"/>
        <v>1</v>
      </c>
      <c r="K37" s="198">
        <f t="shared" si="5"/>
        <v>0</v>
      </c>
      <c r="L37" s="189">
        <f>IFERROR(MATCH(InvDetail!$B37,' Accting USE Data Entry Form'!$B$12:$B$60,0),0)</f>
        <v>30</v>
      </c>
      <c r="M37" s="186"/>
    </row>
    <row r="38" spans="1:13" ht="14.25" thickTop="1" thickBot="1" x14ac:dyDescent="0.25">
      <c r="A38" s="200">
        <v>16253</v>
      </c>
      <c r="B38" s="201" t="s">
        <v>55</v>
      </c>
      <c r="C38" s="202">
        <v>220</v>
      </c>
      <c r="D38" s="203">
        <f>IF(InvDetail!$C38="N/A","N/A",(VLOOKUP(InvDetail!$C38,SN_SHIPNum[],3)))</f>
        <v>0</v>
      </c>
      <c r="E38" s="207">
        <v>58290.28</v>
      </c>
      <c r="F38" s="205" t="s">
        <v>164</v>
      </c>
      <c r="G38" s="206">
        <v>42753</v>
      </c>
      <c r="H38" s="207">
        <v>58290.28</v>
      </c>
      <c r="I38" s="191">
        <f t="shared" si="3"/>
        <v>0</v>
      </c>
      <c r="J38" s="240">
        <f t="shared" si="4"/>
        <v>1</v>
      </c>
      <c r="K38" s="204">
        <f t="shared" si="5"/>
        <v>0</v>
      </c>
      <c r="L38" s="189">
        <f>IFERROR(MATCH(InvDetail!$B38,' Accting USE Data Entry Form'!$B$12:$B$60,0),0)</f>
        <v>13</v>
      </c>
      <c r="M38" s="205"/>
    </row>
    <row r="39" spans="1:13" ht="14.25" thickTop="1" thickBot="1" x14ac:dyDescent="0.25">
      <c r="A39" s="194">
        <v>16253</v>
      </c>
      <c r="B39" s="195" t="s">
        <v>55</v>
      </c>
      <c r="C39" s="196">
        <v>221</v>
      </c>
      <c r="D39" s="197">
        <f>IF(InvDetail!$C39="N/A","N/A",(VLOOKUP(InvDetail!$C39,SN_SHIPNum[],3)))</f>
        <v>0</v>
      </c>
      <c r="E39" s="208">
        <v>58290.28</v>
      </c>
      <c r="F39" s="186" t="s">
        <v>164</v>
      </c>
      <c r="G39" s="199">
        <v>42753</v>
      </c>
      <c r="H39" s="208">
        <v>58290.28</v>
      </c>
      <c r="I39" s="191">
        <f t="shared" si="3"/>
        <v>0</v>
      </c>
      <c r="J39" s="240">
        <f t="shared" si="4"/>
        <v>1</v>
      </c>
      <c r="K39" s="198">
        <f t="shared" si="5"/>
        <v>0</v>
      </c>
      <c r="L39" s="189">
        <f>IFERROR(MATCH(InvDetail!$B39,' Accting USE Data Entry Form'!$B$12:$B$60,0),0)</f>
        <v>13</v>
      </c>
      <c r="M39" s="186"/>
    </row>
    <row r="40" spans="1:13" ht="14.25" thickTop="1" thickBot="1" x14ac:dyDescent="0.25">
      <c r="A40" s="200">
        <v>16253</v>
      </c>
      <c r="B40" s="201" t="s">
        <v>55</v>
      </c>
      <c r="C40" s="202">
        <v>222</v>
      </c>
      <c r="D40" s="203">
        <f>IF(InvDetail!$C40="N/A","N/A",(VLOOKUP(InvDetail!$C40,SN_SHIPNum[],3)))</f>
        <v>0</v>
      </c>
      <c r="E40" s="207">
        <v>58290.28</v>
      </c>
      <c r="F40" s="205" t="s">
        <v>164</v>
      </c>
      <c r="G40" s="206">
        <v>42753</v>
      </c>
      <c r="H40" s="207">
        <v>58290.28</v>
      </c>
      <c r="I40" s="191">
        <f t="shared" si="3"/>
        <v>0</v>
      </c>
      <c r="J40" s="240">
        <f t="shared" si="4"/>
        <v>1</v>
      </c>
      <c r="K40" s="204">
        <f t="shared" si="5"/>
        <v>0</v>
      </c>
      <c r="L40" s="189">
        <f>IFERROR(MATCH(InvDetail!$B40,' Accting USE Data Entry Form'!$B$12:$B$60,0),0)</f>
        <v>13</v>
      </c>
      <c r="M40" s="205"/>
    </row>
    <row r="41" spans="1:13" ht="14.25" thickTop="1" thickBot="1" x14ac:dyDescent="0.25">
      <c r="A41" s="194">
        <v>16253</v>
      </c>
      <c r="B41" s="195" t="s">
        <v>55</v>
      </c>
      <c r="C41" s="196">
        <v>223</v>
      </c>
      <c r="D41" s="197">
        <f>IF(InvDetail!$C41="N/A","N/A",(VLOOKUP(InvDetail!$C41,SN_SHIPNum[],3)))</f>
        <v>0</v>
      </c>
      <c r="E41" s="208">
        <v>58290.28</v>
      </c>
      <c r="F41" s="186" t="s">
        <v>164</v>
      </c>
      <c r="G41" s="199">
        <v>42753</v>
      </c>
      <c r="H41" s="208">
        <v>58290.28</v>
      </c>
      <c r="I41" s="191">
        <f t="shared" si="3"/>
        <v>0</v>
      </c>
      <c r="J41" s="240">
        <f t="shared" si="4"/>
        <v>1</v>
      </c>
      <c r="K41" s="198">
        <f t="shared" si="5"/>
        <v>0</v>
      </c>
      <c r="L41" s="189">
        <f>IFERROR(MATCH(InvDetail!$B41,' Accting USE Data Entry Form'!$B$12:$B$60,0),0)</f>
        <v>13</v>
      </c>
      <c r="M41" s="186"/>
    </row>
    <row r="42" spans="1:13" ht="14.25" thickTop="1" thickBot="1" x14ac:dyDescent="0.25">
      <c r="A42" s="200">
        <v>16253</v>
      </c>
      <c r="B42" s="201" t="s">
        <v>100</v>
      </c>
      <c r="C42" s="202" t="s">
        <v>120</v>
      </c>
      <c r="D42" s="203" t="str">
        <f>IF(InvDetail!$C42="N/A","N/A",(VLOOKUP(InvDetail!$C42,SN_SHIPNum[],3)))</f>
        <v>N/A</v>
      </c>
      <c r="E42" s="207">
        <v>14188.04</v>
      </c>
      <c r="F42" s="205" t="s">
        <v>164</v>
      </c>
      <c r="G42" s="206">
        <v>42753</v>
      </c>
      <c r="H42" s="204">
        <v>14188.04</v>
      </c>
      <c r="I42" s="191">
        <f t="shared" si="3"/>
        <v>0</v>
      </c>
      <c r="J42" s="240">
        <f t="shared" si="4"/>
        <v>1</v>
      </c>
      <c r="K42" s="204">
        <f t="shared" si="5"/>
        <v>0</v>
      </c>
      <c r="L42" s="189">
        <f>IFERROR(MATCH(InvDetail!$B42,' Accting USE Data Entry Form'!$B$12:$B$60,0),0)</f>
        <v>30</v>
      </c>
      <c r="M42" s="205"/>
    </row>
    <row r="43" spans="1:13" ht="14.25" thickTop="1" thickBot="1" x14ac:dyDescent="0.25">
      <c r="A43" s="194">
        <v>16287</v>
      </c>
      <c r="B43" s="195" t="s">
        <v>89</v>
      </c>
      <c r="C43" s="196" t="s">
        <v>120</v>
      </c>
      <c r="D43" s="197" t="str">
        <f>IF(InvDetail!$C43="N/A","N/A",(VLOOKUP(InvDetail!$C43,SN_SHIPNum[],3)))</f>
        <v>N/A</v>
      </c>
      <c r="E43" s="208">
        <v>59400</v>
      </c>
      <c r="F43" s="186" t="s">
        <v>164</v>
      </c>
      <c r="G43" s="199">
        <v>42753</v>
      </c>
      <c r="H43" s="198">
        <v>59400</v>
      </c>
      <c r="I43" s="191">
        <f t="shared" si="3"/>
        <v>0</v>
      </c>
      <c r="J43" s="240">
        <f t="shared" si="4"/>
        <v>1</v>
      </c>
      <c r="K43" s="198">
        <f t="shared" si="5"/>
        <v>0</v>
      </c>
      <c r="L43" s="189">
        <f>IFERROR(MATCH(InvDetail!$B43,' Accting USE Data Entry Form'!$B$12:$B$60,0),0)</f>
        <v>26</v>
      </c>
      <c r="M43" s="186"/>
    </row>
    <row r="44" spans="1:13" ht="14.25" thickTop="1" thickBot="1" x14ac:dyDescent="0.25">
      <c r="A44" s="200">
        <v>16288</v>
      </c>
      <c r="B44" s="201" t="s">
        <v>87</v>
      </c>
      <c r="C44" s="202" t="s">
        <v>120</v>
      </c>
      <c r="D44" s="203" t="str">
        <f>IF(InvDetail!$C44="N/A","N/A",(VLOOKUP(InvDetail!$C44,SN_SHIPNum[],3)))</f>
        <v>N/A</v>
      </c>
      <c r="E44" s="207">
        <v>50000</v>
      </c>
      <c r="F44" s="205" t="s">
        <v>164</v>
      </c>
      <c r="G44" s="206">
        <v>42753</v>
      </c>
      <c r="H44" s="204">
        <v>50000</v>
      </c>
      <c r="I44" s="191">
        <f t="shared" si="3"/>
        <v>0</v>
      </c>
      <c r="J44" s="240">
        <f t="shared" si="4"/>
        <v>1</v>
      </c>
      <c r="K44" s="204">
        <f t="shared" si="5"/>
        <v>0</v>
      </c>
      <c r="L44" s="189">
        <f>IFERROR(MATCH(InvDetail!$B44,' Accting USE Data Entry Form'!$B$12:$B$60,0),0)</f>
        <v>24</v>
      </c>
      <c r="M44" s="205"/>
    </row>
    <row r="45" spans="1:13" ht="14.25" thickTop="1" thickBot="1" x14ac:dyDescent="0.25">
      <c r="A45" s="194">
        <v>17007</v>
      </c>
      <c r="B45" s="195" t="s">
        <v>56</v>
      </c>
      <c r="C45" s="196">
        <v>240</v>
      </c>
      <c r="D45" s="197">
        <f>IF(InvDetail!$C45="N/A","N/A",(VLOOKUP(InvDetail!$C45,SN_SHIPNum[],3)))</f>
        <v>0</v>
      </c>
      <c r="E45" s="208">
        <v>58290.28</v>
      </c>
      <c r="F45" s="186" t="s">
        <v>164</v>
      </c>
      <c r="G45" s="199">
        <v>42784</v>
      </c>
      <c r="H45" s="208">
        <v>58290.28</v>
      </c>
      <c r="I45" s="191">
        <f t="shared" si="3"/>
        <v>0</v>
      </c>
      <c r="J45" s="240">
        <f t="shared" si="4"/>
        <v>1</v>
      </c>
      <c r="K45" s="198">
        <f t="shared" si="5"/>
        <v>0</v>
      </c>
      <c r="L45" s="189">
        <f>IFERROR(MATCH(InvDetail!$B45,' Accting USE Data Entry Form'!$B$12:$B$60,0),0)</f>
        <v>14</v>
      </c>
      <c r="M45" s="186"/>
    </row>
    <row r="46" spans="1:13" ht="14.25" thickTop="1" thickBot="1" x14ac:dyDescent="0.25">
      <c r="A46" s="200">
        <v>17007</v>
      </c>
      <c r="B46" s="201" t="s">
        <v>56</v>
      </c>
      <c r="C46" s="202">
        <v>243</v>
      </c>
      <c r="D46" s="203">
        <f>IF(InvDetail!$C46="N/A","N/A",(VLOOKUP(InvDetail!$C46,SN_SHIPNum[],3)))</f>
        <v>0</v>
      </c>
      <c r="E46" s="207">
        <v>58290.28</v>
      </c>
      <c r="F46" s="205" t="s">
        <v>164</v>
      </c>
      <c r="G46" s="206">
        <v>42781</v>
      </c>
      <c r="H46" s="207">
        <v>58290.28</v>
      </c>
      <c r="I46" s="191">
        <f t="shared" si="3"/>
        <v>0</v>
      </c>
      <c r="J46" s="240">
        <f t="shared" si="4"/>
        <v>1</v>
      </c>
      <c r="K46" s="204">
        <f t="shared" si="5"/>
        <v>0</v>
      </c>
      <c r="L46" s="189">
        <f>IFERROR(MATCH(InvDetail!$B46,' Accting USE Data Entry Form'!$B$12:$B$60,0),0)</f>
        <v>14</v>
      </c>
      <c r="M46" s="205"/>
    </row>
    <row r="47" spans="1:13" ht="14.25" thickTop="1" thickBot="1" x14ac:dyDescent="0.25">
      <c r="A47" s="194">
        <v>17007</v>
      </c>
      <c r="B47" s="195" t="s">
        <v>56</v>
      </c>
      <c r="C47" s="196">
        <v>248</v>
      </c>
      <c r="D47" s="197">
        <f>IF(InvDetail!$C47="N/A","N/A",(VLOOKUP(InvDetail!$C47,SN_SHIPNum[],3)))</f>
        <v>0</v>
      </c>
      <c r="E47" s="208">
        <v>58290.28</v>
      </c>
      <c r="F47" s="186" t="s">
        <v>164</v>
      </c>
      <c r="G47" s="199">
        <v>42781</v>
      </c>
      <c r="H47" s="208">
        <v>58290.28</v>
      </c>
      <c r="I47" s="191">
        <f t="shared" si="3"/>
        <v>0</v>
      </c>
      <c r="J47" s="240">
        <f t="shared" si="4"/>
        <v>1</v>
      </c>
      <c r="K47" s="198">
        <f t="shared" si="5"/>
        <v>0</v>
      </c>
      <c r="L47" s="189">
        <f>IFERROR(MATCH(InvDetail!$B47,' Accting USE Data Entry Form'!$B$12:$B$60,0),0)</f>
        <v>14</v>
      </c>
      <c r="M47" s="186"/>
    </row>
    <row r="48" spans="1:13" ht="14.25" thickTop="1" thickBot="1" x14ac:dyDescent="0.25">
      <c r="A48" s="200">
        <v>17007</v>
      </c>
      <c r="B48" s="201" t="s">
        <v>56</v>
      </c>
      <c r="C48" s="202">
        <v>249</v>
      </c>
      <c r="D48" s="203">
        <f>IF(InvDetail!$C48="N/A","N/A",(VLOOKUP(InvDetail!$C48,SN_SHIPNum[],3)))</f>
        <v>0</v>
      </c>
      <c r="E48" s="207">
        <v>58290.28</v>
      </c>
      <c r="F48" s="205" t="s">
        <v>164</v>
      </c>
      <c r="G48" s="206">
        <v>42781</v>
      </c>
      <c r="H48" s="207">
        <v>58290.28</v>
      </c>
      <c r="I48" s="191">
        <f t="shared" si="3"/>
        <v>0</v>
      </c>
      <c r="J48" s="240">
        <f t="shared" si="4"/>
        <v>1</v>
      </c>
      <c r="K48" s="204">
        <f t="shared" si="5"/>
        <v>0</v>
      </c>
      <c r="L48" s="189">
        <f>IFERROR(MATCH(InvDetail!$B48,' Accting USE Data Entry Form'!$B$12:$B$60,0),0)</f>
        <v>14</v>
      </c>
      <c r="M48" s="205"/>
    </row>
    <row r="49" spans="1:13" ht="14.25" thickTop="1" thickBot="1" x14ac:dyDescent="0.25">
      <c r="A49" s="194">
        <v>17007</v>
      </c>
      <c r="B49" s="195" t="s">
        <v>100</v>
      </c>
      <c r="C49" s="196" t="s">
        <v>120</v>
      </c>
      <c r="D49" s="197" t="str">
        <f>IF(InvDetail!$C49="N/A","N/A",(VLOOKUP(InvDetail!$C49,SN_SHIPNum[],3)))</f>
        <v>N/A</v>
      </c>
      <c r="E49" s="208">
        <v>14188.04</v>
      </c>
      <c r="F49" s="186" t="s">
        <v>164</v>
      </c>
      <c r="G49" s="199">
        <v>42781</v>
      </c>
      <c r="H49" s="198">
        <v>14188.04</v>
      </c>
      <c r="I49" s="191">
        <f t="shared" si="3"/>
        <v>0</v>
      </c>
      <c r="J49" s="240">
        <f t="shared" si="4"/>
        <v>1</v>
      </c>
      <c r="K49" s="198">
        <f t="shared" si="5"/>
        <v>0</v>
      </c>
      <c r="L49" s="189">
        <f>IFERROR(MATCH(InvDetail!$B49,' Accting USE Data Entry Form'!$B$12:$B$60,0),0)</f>
        <v>30</v>
      </c>
      <c r="M49" s="186"/>
    </row>
    <row r="50" spans="1:13" ht="14.25" thickTop="1" thickBot="1" x14ac:dyDescent="0.25">
      <c r="A50" s="200">
        <v>17054</v>
      </c>
      <c r="B50" s="201" t="s">
        <v>102</v>
      </c>
      <c r="C50" s="202" t="s">
        <v>120</v>
      </c>
      <c r="D50" s="203" t="str">
        <f>IF(InvDetail!$C50="N/A","N/A",(VLOOKUP(InvDetail!$C50,SN_SHIPNum[],3)))</f>
        <v>N/A</v>
      </c>
      <c r="E50" s="207">
        <v>11830</v>
      </c>
      <c r="F50" s="205" t="s">
        <v>164</v>
      </c>
      <c r="G50" s="206">
        <v>42872</v>
      </c>
      <c r="H50" s="204">
        <v>11830</v>
      </c>
      <c r="I50" s="191">
        <f t="shared" si="3"/>
        <v>0</v>
      </c>
      <c r="J50" s="240">
        <f t="shared" si="4"/>
        <v>1</v>
      </c>
      <c r="K50" s="204">
        <f t="shared" si="5"/>
        <v>0</v>
      </c>
      <c r="L50" s="189">
        <f>IFERROR(MATCH(InvDetail!$B50,' Accting USE Data Entry Form'!$B$12:$B$60,0),0)</f>
        <v>31</v>
      </c>
      <c r="M50" s="205"/>
    </row>
    <row r="51" spans="1:13" ht="14.25" thickTop="1" thickBot="1" x14ac:dyDescent="0.25">
      <c r="A51" s="209">
        <v>17079</v>
      </c>
      <c r="B51" s="210" t="s">
        <v>54</v>
      </c>
      <c r="C51" s="211">
        <v>227</v>
      </c>
      <c r="D51" s="212">
        <f>IF(InvDetail!$C51="N/A","N/A",(VLOOKUP(InvDetail!$C51,SN_SHIPNum[],3)))</f>
        <v>42843</v>
      </c>
      <c r="E51" s="213">
        <v>58290.283333333333</v>
      </c>
      <c r="F51" s="186" t="s">
        <v>164</v>
      </c>
      <c r="G51" s="212">
        <v>42979</v>
      </c>
      <c r="H51" s="213">
        <v>58290.283333333333</v>
      </c>
      <c r="I51" s="191">
        <f t="shared" si="3"/>
        <v>0</v>
      </c>
      <c r="J51" s="240">
        <f t="shared" si="4"/>
        <v>1</v>
      </c>
      <c r="K51" s="214">
        <f t="shared" si="5"/>
        <v>0</v>
      </c>
      <c r="L51" s="189">
        <f>IFERROR(MATCH(InvDetail!$B51,' Accting USE Data Entry Form'!$B$12:$B$60,0),0)</f>
        <v>12</v>
      </c>
      <c r="M51" s="183"/>
    </row>
    <row r="52" spans="1:13" ht="14.25" thickTop="1" thickBot="1" x14ac:dyDescent="0.25">
      <c r="A52" s="215">
        <v>17079</v>
      </c>
      <c r="B52" s="216" t="s">
        <v>54</v>
      </c>
      <c r="C52" s="217">
        <v>228</v>
      </c>
      <c r="D52" s="218">
        <f>IF(InvDetail!$C52="N/A","N/A",(VLOOKUP(InvDetail!$C52,SN_SHIPNum[],3)))</f>
        <v>42843</v>
      </c>
      <c r="E52" s="219">
        <v>58290.283333333333</v>
      </c>
      <c r="F52" s="205" t="s">
        <v>164</v>
      </c>
      <c r="G52" s="218">
        <v>42979</v>
      </c>
      <c r="H52" s="219">
        <v>58290.283333333333</v>
      </c>
      <c r="I52" s="191">
        <f t="shared" si="3"/>
        <v>0</v>
      </c>
      <c r="J52" s="240">
        <f t="shared" si="4"/>
        <v>1</v>
      </c>
      <c r="K52" s="220">
        <f t="shared" si="5"/>
        <v>0</v>
      </c>
      <c r="L52" s="189">
        <f>IFERROR(MATCH(InvDetail!$B52,' Accting USE Data Entry Form'!$B$12:$B$60,0),0)</f>
        <v>12</v>
      </c>
      <c r="M52" s="182"/>
    </row>
    <row r="53" spans="1:13" ht="14.25" thickTop="1" thickBot="1" x14ac:dyDescent="0.25">
      <c r="A53" s="209">
        <v>17079</v>
      </c>
      <c r="B53" s="210" t="s">
        <v>58</v>
      </c>
      <c r="C53" s="211">
        <v>231</v>
      </c>
      <c r="D53" s="212">
        <f>IF(InvDetail!$C53="N/A","N/A",(VLOOKUP(InvDetail!$C53,SN_SHIPNum[],3)))</f>
        <v>42843</v>
      </c>
      <c r="E53" s="213">
        <v>58290.283333333333</v>
      </c>
      <c r="F53" s="186" t="s">
        <v>164</v>
      </c>
      <c r="G53" s="212">
        <v>42979</v>
      </c>
      <c r="H53" s="213">
        <v>58290.283333333333</v>
      </c>
      <c r="I53" s="191">
        <f t="shared" si="3"/>
        <v>0</v>
      </c>
      <c r="J53" s="240">
        <f t="shared" si="4"/>
        <v>1</v>
      </c>
      <c r="K53" s="214">
        <f t="shared" si="5"/>
        <v>0</v>
      </c>
      <c r="L53" s="189">
        <f>IFERROR(MATCH(InvDetail!$B53,' Accting USE Data Entry Form'!$B$12:$B$60,0),0)</f>
        <v>16</v>
      </c>
      <c r="M53" s="183"/>
    </row>
    <row r="54" spans="1:13" ht="14.25" thickTop="1" thickBot="1" x14ac:dyDescent="0.25">
      <c r="A54" s="215">
        <v>17079</v>
      </c>
      <c r="B54" s="216" t="s">
        <v>100</v>
      </c>
      <c r="C54" s="221" t="s">
        <v>120</v>
      </c>
      <c r="D54" s="203" t="str">
        <f>IF(InvDetail!$C54="N/A","N/A",(VLOOKUP(InvDetail!$C54,SN_SHIPNum[],3)))</f>
        <v>N/A</v>
      </c>
      <c r="E54" s="182">
        <v>10641.03</v>
      </c>
      <c r="F54" s="205" t="s">
        <v>164</v>
      </c>
      <c r="G54" s="218">
        <v>42979</v>
      </c>
      <c r="H54" s="182">
        <v>10641.03</v>
      </c>
      <c r="I54" s="191">
        <f t="shared" si="3"/>
        <v>0</v>
      </c>
      <c r="J54" s="240">
        <f t="shared" si="4"/>
        <v>1</v>
      </c>
      <c r="K54" s="220">
        <f t="shared" si="5"/>
        <v>0</v>
      </c>
      <c r="L54" s="189">
        <f>IFERROR(MATCH(InvDetail!$B54,' Accting USE Data Entry Form'!$B$12:$B$60,0),0)</f>
        <v>30</v>
      </c>
      <c r="M54" s="182"/>
    </row>
    <row r="55" spans="1:13" ht="14.25" thickTop="1" thickBot="1" x14ac:dyDescent="0.25">
      <c r="A55" s="194">
        <v>17097</v>
      </c>
      <c r="B55" s="222" t="s">
        <v>57</v>
      </c>
      <c r="C55" s="223">
        <v>256</v>
      </c>
      <c r="D55" s="197">
        <f>IF(InvDetail!$C55="N/A","N/A",(VLOOKUP(InvDetail!$C55,SN_SHIPNum[],3)))</f>
        <v>42887</v>
      </c>
      <c r="E55" s="208">
        <v>58290.28</v>
      </c>
      <c r="F55" s="186" t="s">
        <v>164</v>
      </c>
      <c r="G55" s="199">
        <v>42916</v>
      </c>
      <c r="H55" s="198">
        <v>58290.28</v>
      </c>
      <c r="I55" s="191">
        <f t="shared" si="3"/>
        <v>0</v>
      </c>
      <c r="J55" s="240">
        <f t="shared" si="4"/>
        <v>1</v>
      </c>
      <c r="K55" s="198">
        <f t="shared" si="5"/>
        <v>0</v>
      </c>
      <c r="L55" s="189">
        <f>IFERROR(MATCH(InvDetail!$B55,' Accting USE Data Entry Form'!$B$12:$B$60,0),0)</f>
        <v>15</v>
      </c>
      <c r="M55" s="186"/>
    </row>
    <row r="56" spans="1:13" ht="14.25" thickTop="1" thickBot="1" x14ac:dyDescent="0.25">
      <c r="A56" s="200">
        <v>17097</v>
      </c>
      <c r="B56" s="224" t="s">
        <v>57</v>
      </c>
      <c r="C56" s="221">
        <v>257</v>
      </c>
      <c r="D56" s="203">
        <f>IF(InvDetail!$C56="N/A","N/A",(VLOOKUP(InvDetail!$C56,SN_SHIPNum[],3)))</f>
        <v>42887</v>
      </c>
      <c r="E56" s="207">
        <v>58290.28</v>
      </c>
      <c r="F56" s="205" t="s">
        <v>164</v>
      </c>
      <c r="G56" s="206">
        <v>42916</v>
      </c>
      <c r="H56" s="204">
        <v>58290.28</v>
      </c>
      <c r="I56" s="191">
        <f t="shared" si="3"/>
        <v>0</v>
      </c>
      <c r="J56" s="240">
        <f t="shared" si="4"/>
        <v>1</v>
      </c>
      <c r="K56" s="204">
        <f t="shared" si="5"/>
        <v>0</v>
      </c>
      <c r="L56" s="189">
        <f>IFERROR(MATCH(InvDetail!$B56,' Accting USE Data Entry Form'!$B$12:$B$60,0),0)</f>
        <v>15</v>
      </c>
      <c r="M56" s="205"/>
    </row>
    <row r="57" spans="1:13" ht="14.25" thickTop="1" thickBot="1" x14ac:dyDescent="0.25">
      <c r="A57" s="194">
        <v>17097</v>
      </c>
      <c r="B57" s="222" t="s">
        <v>57</v>
      </c>
      <c r="C57" s="223">
        <v>258</v>
      </c>
      <c r="D57" s="197">
        <f>IF(InvDetail!$C57="N/A","N/A",(VLOOKUP(InvDetail!$C57,SN_SHIPNum[],3)))</f>
        <v>42887</v>
      </c>
      <c r="E57" s="208">
        <v>58290.28</v>
      </c>
      <c r="F57" s="186" t="s">
        <v>164</v>
      </c>
      <c r="G57" s="199">
        <v>42916</v>
      </c>
      <c r="H57" s="198">
        <v>58290.28</v>
      </c>
      <c r="I57" s="191">
        <f t="shared" si="3"/>
        <v>0</v>
      </c>
      <c r="J57" s="240">
        <f t="shared" si="4"/>
        <v>1</v>
      </c>
      <c r="K57" s="198">
        <f t="shared" si="5"/>
        <v>0</v>
      </c>
      <c r="L57" s="189">
        <f>IFERROR(MATCH(InvDetail!$B57,' Accting USE Data Entry Form'!$B$12:$B$60,0),0)</f>
        <v>15</v>
      </c>
      <c r="M57" s="186"/>
    </row>
    <row r="58" spans="1:13" ht="14.25" thickTop="1" thickBot="1" x14ac:dyDescent="0.25">
      <c r="A58" s="200">
        <v>17097</v>
      </c>
      <c r="B58" s="224" t="s">
        <v>57</v>
      </c>
      <c r="C58" s="221">
        <v>259</v>
      </c>
      <c r="D58" s="203">
        <f>IF(InvDetail!$C58="N/A","N/A",(VLOOKUP(InvDetail!$C58,SN_SHIPNum[],3)))</f>
        <v>42887</v>
      </c>
      <c r="E58" s="207">
        <v>58290.28</v>
      </c>
      <c r="F58" s="205" t="s">
        <v>164</v>
      </c>
      <c r="G58" s="206">
        <v>42916</v>
      </c>
      <c r="H58" s="204">
        <v>58290.28</v>
      </c>
      <c r="I58" s="191">
        <f t="shared" si="3"/>
        <v>0</v>
      </c>
      <c r="J58" s="240">
        <f t="shared" si="4"/>
        <v>1</v>
      </c>
      <c r="K58" s="204">
        <f t="shared" si="5"/>
        <v>0</v>
      </c>
      <c r="L58" s="189">
        <f>IFERROR(MATCH(InvDetail!$B58,' Accting USE Data Entry Form'!$B$12:$B$60,0),0)</f>
        <v>15</v>
      </c>
      <c r="M58" s="205"/>
    </row>
    <row r="59" spans="1:13" ht="14.25" thickTop="1" thickBot="1" x14ac:dyDescent="0.25">
      <c r="A59" s="194">
        <v>17097</v>
      </c>
      <c r="B59" s="195" t="s">
        <v>100</v>
      </c>
      <c r="C59" s="223" t="s">
        <v>120</v>
      </c>
      <c r="D59" s="197" t="str">
        <f>IF(InvDetail!$C59="N/A","N/A",(VLOOKUP(InvDetail!$C59,SN_SHIPNum[],3)))</f>
        <v>N/A</v>
      </c>
      <c r="E59" s="208">
        <v>14188.04</v>
      </c>
      <c r="F59" s="186" t="s">
        <v>164</v>
      </c>
      <c r="G59" s="199">
        <v>42916</v>
      </c>
      <c r="H59" s="208">
        <v>14188.04</v>
      </c>
      <c r="I59" s="191">
        <f t="shared" si="3"/>
        <v>0</v>
      </c>
      <c r="J59" s="240">
        <f t="shared" si="4"/>
        <v>1</v>
      </c>
      <c r="K59" s="198">
        <f t="shared" si="5"/>
        <v>0</v>
      </c>
      <c r="L59" s="189">
        <f>IFERROR(MATCH(InvDetail!$B59,' Accting USE Data Entry Form'!$B$12:$B$60,0),0)</f>
        <v>30</v>
      </c>
      <c r="M59" s="186"/>
    </row>
    <row r="60" spans="1:13" ht="14.25" thickTop="1" thickBot="1" x14ac:dyDescent="0.25">
      <c r="A60" s="200">
        <v>17127</v>
      </c>
      <c r="B60" s="225" t="s">
        <v>58</v>
      </c>
      <c r="C60" s="221">
        <v>229</v>
      </c>
      <c r="D60" s="203">
        <f>IF(InvDetail!$C60="N/A","N/A",(VLOOKUP(InvDetail!$C60,SN_SHIPNum[],3)))</f>
        <v>42899</v>
      </c>
      <c r="E60" s="207">
        <v>58290.28</v>
      </c>
      <c r="F60" s="205" t="s">
        <v>171</v>
      </c>
      <c r="G60" s="206">
        <v>43013</v>
      </c>
      <c r="H60" s="204">
        <v>52461.252</v>
      </c>
      <c r="I60" s="191">
        <f t="shared" si="3"/>
        <v>5829.0279999999984</v>
      </c>
      <c r="J60" s="240">
        <f t="shared" si="4"/>
        <v>0.9</v>
      </c>
      <c r="K60" s="204">
        <f t="shared" si="5"/>
        <v>5829.0279999999984</v>
      </c>
      <c r="L60" s="189">
        <f>IFERROR(MATCH(InvDetail!$B60,' Accting USE Data Entry Form'!$B$12:$B$60,0),0)</f>
        <v>16</v>
      </c>
      <c r="M60" s="205" t="s">
        <v>178</v>
      </c>
    </row>
    <row r="61" spans="1:13" ht="14.25" thickTop="1" thickBot="1" x14ac:dyDescent="0.25">
      <c r="A61" s="194">
        <v>17127</v>
      </c>
      <c r="B61" s="226" t="s">
        <v>58</v>
      </c>
      <c r="C61" s="223">
        <v>234</v>
      </c>
      <c r="D61" s="197">
        <f>IF(InvDetail!$C61="N/A","N/A",(VLOOKUP(InvDetail!$C61,SN_SHIPNum[],3)))</f>
        <v>42899</v>
      </c>
      <c r="E61" s="208">
        <v>58290.28</v>
      </c>
      <c r="F61" s="186" t="s">
        <v>171</v>
      </c>
      <c r="G61" s="199">
        <v>43013</v>
      </c>
      <c r="H61" s="204">
        <v>52461.252</v>
      </c>
      <c r="I61" s="191">
        <f t="shared" si="3"/>
        <v>5829.0279999999984</v>
      </c>
      <c r="J61" s="240">
        <f t="shared" si="4"/>
        <v>0.9</v>
      </c>
      <c r="K61" s="198">
        <f t="shared" si="5"/>
        <v>5829.0279999999984</v>
      </c>
      <c r="L61" s="189">
        <f>IFERROR(MATCH(InvDetail!$B61,' Accting USE Data Entry Form'!$B$12:$B$60,0),0)</f>
        <v>16</v>
      </c>
      <c r="M61" s="205" t="s">
        <v>178</v>
      </c>
    </row>
    <row r="62" spans="1:13" ht="14.25" thickTop="1" thickBot="1" x14ac:dyDescent="0.25">
      <c r="A62" s="200">
        <v>17127</v>
      </c>
      <c r="B62" s="225" t="s">
        <v>58</v>
      </c>
      <c r="C62" s="221">
        <v>238</v>
      </c>
      <c r="D62" s="203">
        <f>IF(InvDetail!$C62="N/A","N/A",(VLOOKUP(InvDetail!$C62,SN_SHIPNum[],3)))</f>
        <v>42899</v>
      </c>
      <c r="E62" s="207">
        <v>58290.28</v>
      </c>
      <c r="F62" s="205" t="s">
        <v>171</v>
      </c>
      <c r="G62" s="206">
        <v>43013</v>
      </c>
      <c r="H62" s="204">
        <v>52461.252</v>
      </c>
      <c r="I62" s="191">
        <f t="shared" si="3"/>
        <v>5829.0279999999984</v>
      </c>
      <c r="J62" s="240">
        <f t="shared" si="4"/>
        <v>0.9</v>
      </c>
      <c r="K62" s="204">
        <f t="shared" si="5"/>
        <v>5829.0279999999984</v>
      </c>
      <c r="L62" s="189">
        <f>IFERROR(MATCH(InvDetail!$B62,' Accting USE Data Entry Form'!$B$12:$B$60,0),0)</f>
        <v>16</v>
      </c>
      <c r="M62" s="205" t="s">
        <v>178</v>
      </c>
    </row>
    <row r="63" spans="1:13" ht="14.25" thickTop="1" thickBot="1" x14ac:dyDescent="0.25">
      <c r="A63" s="194">
        <v>17127</v>
      </c>
      <c r="B63" s="195" t="s">
        <v>59</v>
      </c>
      <c r="C63" s="223">
        <v>244</v>
      </c>
      <c r="D63" s="197">
        <f>IF(InvDetail!$C63="N/A","N/A",(VLOOKUP(InvDetail!$C63,SN_SHIPNum[],3)))</f>
        <v>42899</v>
      </c>
      <c r="E63" s="208">
        <v>58290.28</v>
      </c>
      <c r="F63" s="186" t="s">
        <v>171</v>
      </c>
      <c r="G63" s="199">
        <v>43013</v>
      </c>
      <c r="H63" s="204">
        <v>52461.252</v>
      </c>
      <c r="I63" s="191">
        <f t="shared" si="3"/>
        <v>5829.0279999999984</v>
      </c>
      <c r="J63" s="240">
        <f t="shared" si="4"/>
        <v>0.9</v>
      </c>
      <c r="K63" s="198">
        <f t="shared" si="5"/>
        <v>5829.0279999999984</v>
      </c>
      <c r="L63" s="189">
        <f>IFERROR(MATCH(InvDetail!$B63,' Accting USE Data Entry Form'!$B$12:$B$60,0),0)</f>
        <v>17</v>
      </c>
      <c r="M63" s="205" t="s">
        <v>178</v>
      </c>
    </row>
    <row r="64" spans="1:13" ht="14.25" thickTop="1" thickBot="1" x14ac:dyDescent="0.25">
      <c r="A64" s="200">
        <v>17127</v>
      </c>
      <c r="B64" s="201" t="s">
        <v>100</v>
      </c>
      <c r="C64" s="221" t="s">
        <v>120</v>
      </c>
      <c r="D64" s="203" t="str">
        <f>IF(InvDetail!$C64="N/A","N/A",(VLOOKUP(InvDetail!$C64,SN_SHIPNum[],3)))</f>
        <v>N/A</v>
      </c>
      <c r="E64" s="207">
        <v>14188.04</v>
      </c>
      <c r="F64" s="205" t="s">
        <v>164</v>
      </c>
      <c r="G64" s="203">
        <v>43013</v>
      </c>
      <c r="H64" s="207">
        <v>14188.04</v>
      </c>
      <c r="I64" s="191">
        <f t="shared" si="3"/>
        <v>0</v>
      </c>
      <c r="J64" s="240">
        <f t="shared" si="4"/>
        <v>1</v>
      </c>
      <c r="K64" s="204">
        <f t="shared" si="5"/>
        <v>0</v>
      </c>
      <c r="L64" s="189">
        <f>IFERROR(MATCH(InvDetail!$B64,' Accting USE Data Entry Form'!$B$12:$B$60,0),0)</f>
        <v>30</v>
      </c>
      <c r="M64" s="205" t="s">
        <v>178</v>
      </c>
    </row>
    <row r="65" spans="1:15" ht="14.25" thickTop="1" thickBot="1" x14ac:dyDescent="0.25">
      <c r="A65" s="194">
        <v>17129</v>
      </c>
      <c r="B65" s="195" t="s">
        <v>59</v>
      </c>
      <c r="C65" s="223">
        <v>226</v>
      </c>
      <c r="D65" s="197">
        <f>IF(InvDetail!$C65="N/A","N/A",(VLOOKUP(InvDetail!$C65,SN_SHIPNum[],3)))</f>
        <v>42899</v>
      </c>
      <c r="E65" s="208">
        <v>58290.28</v>
      </c>
      <c r="F65" s="186" t="s">
        <v>171</v>
      </c>
      <c r="G65" s="197">
        <v>43013</v>
      </c>
      <c r="H65" s="204">
        <v>52461.252</v>
      </c>
      <c r="I65" s="191">
        <f t="shared" si="3"/>
        <v>5829.0279999999984</v>
      </c>
      <c r="J65" s="240">
        <f t="shared" si="4"/>
        <v>0.9</v>
      </c>
      <c r="K65" s="198">
        <f t="shared" si="5"/>
        <v>5829.0279999999984</v>
      </c>
      <c r="L65" s="189">
        <f>IFERROR(MATCH(InvDetail!$B65,' Accting USE Data Entry Form'!$B$12:$B$60,0),0)</f>
        <v>17</v>
      </c>
      <c r="M65" s="205" t="s">
        <v>178</v>
      </c>
    </row>
    <row r="66" spans="1:15" ht="14.25" thickTop="1" thickBot="1" x14ac:dyDescent="0.25">
      <c r="A66" s="200">
        <v>17129</v>
      </c>
      <c r="B66" s="201" t="s">
        <v>59</v>
      </c>
      <c r="C66" s="221">
        <v>230</v>
      </c>
      <c r="D66" s="203">
        <f>IF(InvDetail!$C66="N/A","N/A",(VLOOKUP(InvDetail!$C66,SN_SHIPNum[],3)))</f>
        <v>42899</v>
      </c>
      <c r="E66" s="207">
        <v>58290.28</v>
      </c>
      <c r="F66" s="205" t="s">
        <v>171</v>
      </c>
      <c r="G66" s="203">
        <v>43013</v>
      </c>
      <c r="H66" s="204">
        <v>52461.252</v>
      </c>
      <c r="I66" s="191">
        <f t="shared" ref="I66:I97" si="6">E66-H66</f>
        <v>5829.0279999999984</v>
      </c>
      <c r="J66" s="240">
        <f t="shared" ref="J66:J97" si="7">H66/E66</f>
        <v>0.9</v>
      </c>
      <c r="K66" s="204">
        <f t="shared" ref="K66:K97" si="8">$E66-$H66</f>
        <v>5829.0279999999984</v>
      </c>
      <c r="L66" s="189">
        <f>IFERROR(MATCH(InvDetail!$B66,' Accting USE Data Entry Form'!$B$12:$B$60,0),0)</f>
        <v>17</v>
      </c>
      <c r="M66" s="205" t="s">
        <v>178</v>
      </c>
    </row>
    <row r="67" spans="1:15" ht="14.25" thickTop="1" thickBot="1" x14ac:dyDescent="0.25">
      <c r="A67" s="194">
        <v>17129</v>
      </c>
      <c r="B67" s="195" t="s">
        <v>59</v>
      </c>
      <c r="C67" s="223">
        <v>233</v>
      </c>
      <c r="D67" s="197">
        <f>IF(InvDetail!$C67="N/A","N/A",(VLOOKUP(InvDetail!$C67,SN_SHIPNum[],3)))</f>
        <v>42899</v>
      </c>
      <c r="E67" s="208">
        <v>58290.28</v>
      </c>
      <c r="F67" s="186" t="s">
        <v>171</v>
      </c>
      <c r="G67" s="197">
        <v>43013</v>
      </c>
      <c r="H67" s="204">
        <v>52461.252</v>
      </c>
      <c r="I67" s="191">
        <f t="shared" si="6"/>
        <v>5829.0279999999984</v>
      </c>
      <c r="J67" s="240">
        <f t="shared" si="7"/>
        <v>0.9</v>
      </c>
      <c r="K67" s="198">
        <f t="shared" si="8"/>
        <v>5829.0279999999984</v>
      </c>
      <c r="L67" s="189">
        <f>IFERROR(MATCH(InvDetail!$B67,' Accting USE Data Entry Form'!$B$12:$B$60,0),0)</f>
        <v>17</v>
      </c>
      <c r="M67" s="205" t="s">
        <v>178</v>
      </c>
    </row>
    <row r="68" spans="1:15" ht="14.25" thickTop="1" thickBot="1" x14ac:dyDescent="0.25">
      <c r="A68" s="200">
        <v>17129</v>
      </c>
      <c r="B68" s="225" t="s">
        <v>60</v>
      </c>
      <c r="C68" s="221">
        <v>235</v>
      </c>
      <c r="D68" s="203">
        <f>IF(InvDetail!$C68="N/A","N/A",(VLOOKUP(InvDetail!$C68,SN_SHIPNum[],3)))</f>
        <v>42899</v>
      </c>
      <c r="E68" s="207">
        <v>58290.28</v>
      </c>
      <c r="F68" s="205" t="s">
        <v>171</v>
      </c>
      <c r="G68" s="203">
        <v>43013</v>
      </c>
      <c r="H68" s="204">
        <v>52461.252</v>
      </c>
      <c r="I68" s="191">
        <f t="shared" si="6"/>
        <v>5829.0279999999984</v>
      </c>
      <c r="J68" s="240">
        <f t="shared" si="7"/>
        <v>0.9</v>
      </c>
      <c r="K68" s="204">
        <f t="shared" si="8"/>
        <v>5829.0279999999984</v>
      </c>
      <c r="L68" s="189">
        <f>IFERROR(MATCH(InvDetail!$B68,' Accting USE Data Entry Form'!$B$12:$B$60,0),0)</f>
        <v>18</v>
      </c>
      <c r="M68" s="205" t="s">
        <v>178</v>
      </c>
    </row>
    <row r="69" spans="1:15" ht="14.25" thickTop="1" thickBot="1" x14ac:dyDescent="0.25">
      <c r="A69" s="194">
        <v>17129</v>
      </c>
      <c r="B69" s="226" t="s">
        <v>60</v>
      </c>
      <c r="C69" s="223">
        <v>236</v>
      </c>
      <c r="D69" s="197">
        <f>IF(InvDetail!$C69="N/A","N/A",(VLOOKUP(InvDetail!$C69,SN_SHIPNum[],3)))</f>
        <v>42899</v>
      </c>
      <c r="E69" s="208">
        <v>58290.28</v>
      </c>
      <c r="F69" s="186" t="s">
        <v>171</v>
      </c>
      <c r="G69" s="197">
        <v>43013</v>
      </c>
      <c r="H69" s="204">
        <v>52461.252</v>
      </c>
      <c r="I69" s="191">
        <f t="shared" si="6"/>
        <v>5829.0279999999984</v>
      </c>
      <c r="J69" s="240">
        <f t="shared" si="7"/>
        <v>0.9</v>
      </c>
      <c r="K69" s="198">
        <f t="shared" si="8"/>
        <v>5829.0279999999984</v>
      </c>
      <c r="L69" s="189">
        <f>IFERROR(MATCH(InvDetail!$B69,' Accting USE Data Entry Form'!$B$12:$B$60,0),0)</f>
        <v>18</v>
      </c>
      <c r="M69" s="205" t="s">
        <v>178</v>
      </c>
    </row>
    <row r="70" spans="1:15" ht="14.25" thickTop="1" thickBot="1" x14ac:dyDescent="0.25">
      <c r="A70" s="200">
        <v>17129</v>
      </c>
      <c r="B70" s="225" t="s">
        <v>60</v>
      </c>
      <c r="C70" s="221">
        <v>237</v>
      </c>
      <c r="D70" s="203">
        <f>IF(InvDetail!$C70="N/A","N/A",(VLOOKUP(InvDetail!$C70,SN_SHIPNum[],3)))</f>
        <v>42899</v>
      </c>
      <c r="E70" s="207">
        <v>58290.28</v>
      </c>
      <c r="F70" s="205" t="s">
        <v>171</v>
      </c>
      <c r="G70" s="203">
        <v>43013</v>
      </c>
      <c r="H70" s="204">
        <v>52461.252</v>
      </c>
      <c r="I70" s="191">
        <f t="shared" si="6"/>
        <v>5829.0279999999984</v>
      </c>
      <c r="J70" s="240">
        <f t="shared" si="7"/>
        <v>0.9</v>
      </c>
      <c r="K70" s="204">
        <f t="shared" si="8"/>
        <v>5829.0279999999984</v>
      </c>
      <c r="L70" s="189">
        <f>IFERROR(MATCH(InvDetail!$B70,' Accting USE Data Entry Form'!$B$12:$B$60,0),0)</f>
        <v>18</v>
      </c>
      <c r="M70" s="205" t="s">
        <v>178</v>
      </c>
      <c r="O70" s="115">
        <v>248705.2</v>
      </c>
    </row>
    <row r="71" spans="1:15" ht="14.25" thickTop="1" thickBot="1" x14ac:dyDescent="0.25">
      <c r="A71" s="194">
        <v>17129</v>
      </c>
      <c r="B71" s="226" t="s">
        <v>60</v>
      </c>
      <c r="C71" s="223">
        <v>241</v>
      </c>
      <c r="D71" s="197">
        <f>IF(InvDetail!$C71="N/A","N/A",(VLOOKUP(InvDetail!$C71,SN_SHIPNum[],3)))</f>
        <v>42899</v>
      </c>
      <c r="E71" s="208">
        <v>58290.28</v>
      </c>
      <c r="F71" s="186" t="s">
        <v>171</v>
      </c>
      <c r="G71" s="197">
        <v>43013</v>
      </c>
      <c r="H71" s="204">
        <v>52461.252</v>
      </c>
      <c r="I71" s="191">
        <f t="shared" si="6"/>
        <v>5829.0279999999984</v>
      </c>
      <c r="J71" s="240">
        <f t="shared" si="7"/>
        <v>0.9</v>
      </c>
      <c r="K71" s="198">
        <f t="shared" si="8"/>
        <v>5829.0279999999984</v>
      </c>
      <c r="L71" s="189">
        <f>IFERROR(MATCH(InvDetail!$B71,' Accting USE Data Entry Form'!$B$12:$B$60,0),0)</f>
        <v>18</v>
      </c>
      <c r="M71" s="205" t="s">
        <v>178</v>
      </c>
      <c r="O71">
        <v>-93264.45</v>
      </c>
    </row>
    <row r="72" spans="1:15" ht="14.25" thickTop="1" thickBot="1" x14ac:dyDescent="0.25">
      <c r="A72" s="200">
        <v>17129</v>
      </c>
      <c r="B72" s="225" t="s">
        <v>64</v>
      </c>
      <c r="C72" s="221">
        <v>242</v>
      </c>
      <c r="D72" s="203">
        <f>IF(InvDetail!$C72="N/A","N/A",(VLOOKUP(InvDetail!$C72,SN_SHIPNum[],3)))</f>
        <v>42899</v>
      </c>
      <c r="E72" s="207">
        <v>58290.28</v>
      </c>
      <c r="F72" s="205" t="s">
        <v>171</v>
      </c>
      <c r="G72" s="203">
        <v>43013</v>
      </c>
      <c r="H72" s="204">
        <v>52461.252</v>
      </c>
      <c r="I72" s="191">
        <f t="shared" si="6"/>
        <v>5829.0279999999984</v>
      </c>
      <c r="J72" s="240">
        <f t="shared" si="7"/>
        <v>0.9</v>
      </c>
      <c r="K72" s="204">
        <f t="shared" si="8"/>
        <v>5829.0279999999984</v>
      </c>
      <c r="L72" s="189">
        <f>IFERROR(MATCH(InvDetail!$B72,' Accting USE Data Entry Form'!$B$12:$B$60,0),0)</f>
        <v>22</v>
      </c>
      <c r="M72" s="205" t="s">
        <v>178</v>
      </c>
      <c r="O72">
        <f>SUM(O70:O71)</f>
        <v>155440.75</v>
      </c>
    </row>
    <row r="73" spans="1:15" ht="14.25" thickTop="1" thickBot="1" x14ac:dyDescent="0.25">
      <c r="A73" s="194">
        <v>17129</v>
      </c>
      <c r="B73" s="195" t="s">
        <v>100</v>
      </c>
      <c r="C73" s="223" t="s">
        <v>120</v>
      </c>
      <c r="D73" s="197" t="str">
        <f>IF(InvDetail!$C73="N/A","N/A",(VLOOKUP(InvDetail!$C73,SN_SHIPNum[],3)))</f>
        <v>N/A</v>
      </c>
      <c r="E73" s="208">
        <v>28376.080000000002</v>
      </c>
      <c r="F73" s="186" t="s">
        <v>164</v>
      </c>
      <c r="G73" s="197">
        <v>43013</v>
      </c>
      <c r="H73" s="208">
        <v>28376.080000000002</v>
      </c>
      <c r="I73" s="191">
        <f t="shared" si="6"/>
        <v>0</v>
      </c>
      <c r="J73" s="240">
        <f t="shared" si="7"/>
        <v>1</v>
      </c>
      <c r="K73" s="198">
        <f t="shared" si="8"/>
        <v>0</v>
      </c>
      <c r="L73" s="189">
        <f>IFERROR(MATCH(InvDetail!$B73,' Accting USE Data Entry Form'!$B$12:$B$60,0),0)</f>
        <v>30</v>
      </c>
      <c r="M73" s="205"/>
      <c r="O73">
        <f>O72/4</f>
        <v>38860.1875</v>
      </c>
    </row>
    <row r="74" spans="1:15" ht="14.25" thickTop="1" thickBot="1" x14ac:dyDescent="0.25">
      <c r="A74" s="200">
        <v>17147</v>
      </c>
      <c r="B74" s="224" t="s">
        <v>61</v>
      </c>
      <c r="C74" s="221">
        <v>262</v>
      </c>
      <c r="D74" s="203">
        <f>IF(InvDetail!$C74="N/A","N/A",(VLOOKUP(InvDetail!$C74,SN_SHIPNum[],3)))</f>
        <v>42893</v>
      </c>
      <c r="E74" s="207">
        <v>38860.19</v>
      </c>
      <c r="F74" s="205" t="s">
        <v>164</v>
      </c>
      <c r="G74" s="203">
        <v>42916</v>
      </c>
      <c r="H74" s="207">
        <v>38860.19</v>
      </c>
      <c r="I74" s="191">
        <f t="shared" si="6"/>
        <v>0</v>
      </c>
      <c r="J74" s="240">
        <f t="shared" si="7"/>
        <v>1</v>
      </c>
      <c r="K74" s="204">
        <f t="shared" si="8"/>
        <v>0</v>
      </c>
      <c r="L74" s="189">
        <f>IFERROR(MATCH(InvDetail!$B74,' Accting USE Data Entry Form'!$B$12:$B$60,0),0)</f>
        <v>19</v>
      </c>
      <c r="M74" s="205"/>
    </row>
    <row r="75" spans="1:15" ht="14.25" thickTop="1" thickBot="1" x14ac:dyDescent="0.25">
      <c r="A75" s="194">
        <v>17147</v>
      </c>
      <c r="B75" s="222" t="s">
        <v>61</v>
      </c>
      <c r="C75" s="223">
        <v>263</v>
      </c>
      <c r="D75" s="197">
        <f>IF(InvDetail!$C75="N/A","N/A",(VLOOKUP(InvDetail!$C75,SN_SHIPNum[],3)))</f>
        <v>42893</v>
      </c>
      <c r="E75" s="208">
        <v>38860.19</v>
      </c>
      <c r="F75" s="186" t="s">
        <v>164</v>
      </c>
      <c r="G75" s="197">
        <v>42916</v>
      </c>
      <c r="H75" s="208">
        <v>38860.19</v>
      </c>
      <c r="I75" s="191">
        <f t="shared" si="6"/>
        <v>0</v>
      </c>
      <c r="J75" s="240">
        <f t="shared" si="7"/>
        <v>1</v>
      </c>
      <c r="K75" s="198">
        <f t="shared" si="8"/>
        <v>0</v>
      </c>
      <c r="L75" s="189">
        <f>IFERROR(MATCH(InvDetail!$B75,' Accting USE Data Entry Form'!$B$12:$B$60,0),0)</f>
        <v>19</v>
      </c>
      <c r="M75" s="186"/>
    </row>
    <row r="76" spans="1:15" ht="14.25" thickTop="1" thickBot="1" x14ac:dyDescent="0.25">
      <c r="A76" s="200">
        <v>17147</v>
      </c>
      <c r="B76" s="224" t="s">
        <v>61</v>
      </c>
      <c r="C76" s="221">
        <v>264</v>
      </c>
      <c r="D76" s="203">
        <f>IF(InvDetail!$C76="N/A","N/A",(VLOOKUP(InvDetail!$C76,SN_SHIPNum[],3)))</f>
        <v>42893</v>
      </c>
      <c r="E76" s="207">
        <v>38860.19</v>
      </c>
      <c r="F76" s="205" t="s">
        <v>164</v>
      </c>
      <c r="G76" s="203">
        <v>42916</v>
      </c>
      <c r="H76" s="207">
        <v>38860.19</v>
      </c>
      <c r="I76" s="191">
        <f t="shared" si="6"/>
        <v>0</v>
      </c>
      <c r="J76" s="240">
        <f t="shared" si="7"/>
        <v>1</v>
      </c>
      <c r="K76" s="204">
        <f t="shared" si="8"/>
        <v>0</v>
      </c>
      <c r="L76" s="189">
        <f>IFERROR(MATCH(InvDetail!$B76,' Accting USE Data Entry Form'!$B$12:$B$60,0),0)</f>
        <v>19</v>
      </c>
      <c r="M76" s="205"/>
    </row>
    <row r="77" spans="1:15" ht="14.25" thickTop="1" thickBot="1" x14ac:dyDescent="0.25">
      <c r="A77" s="194">
        <v>17147</v>
      </c>
      <c r="B77" s="222" t="s">
        <v>61</v>
      </c>
      <c r="C77" s="223">
        <v>265</v>
      </c>
      <c r="D77" s="197">
        <f>IF(InvDetail!$C77="N/A","N/A",(VLOOKUP(InvDetail!$C77,SN_SHIPNum[],3)))</f>
        <v>42893</v>
      </c>
      <c r="E77" s="208">
        <v>38860.19</v>
      </c>
      <c r="F77" s="186" t="s">
        <v>164</v>
      </c>
      <c r="G77" s="197">
        <v>42916</v>
      </c>
      <c r="H77" s="208">
        <v>38860.19</v>
      </c>
      <c r="I77" s="191">
        <f t="shared" si="6"/>
        <v>0</v>
      </c>
      <c r="J77" s="240">
        <f t="shared" si="7"/>
        <v>1</v>
      </c>
      <c r="K77" s="198">
        <f t="shared" si="8"/>
        <v>0</v>
      </c>
      <c r="L77" s="189">
        <f>IFERROR(MATCH(InvDetail!$B77,' Accting USE Data Entry Form'!$B$12:$B$60,0),0)</f>
        <v>19</v>
      </c>
      <c r="M77" s="186"/>
    </row>
    <row r="78" spans="1:15" ht="14.25" thickTop="1" thickBot="1" x14ac:dyDescent="0.25">
      <c r="A78" s="200">
        <v>17147</v>
      </c>
      <c r="B78" s="201" t="s">
        <v>100</v>
      </c>
      <c r="C78" s="221" t="s">
        <v>120</v>
      </c>
      <c r="D78" s="203" t="str">
        <f>IF(InvDetail!$C78="N/A","N/A",(VLOOKUP(InvDetail!$C78,SN_SHIPNum[],3)))</f>
        <v>N/A</v>
      </c>
      <c r="E78" s="207">
        <v>14188.04</v>
      </c>
      <c r="F78" s="205" t="s">
        <v>164</v>
      </c>
      <c r="G78" s="203">
        <v>42916</v>
      </c>
      <c r="H78" s="207">
        <v>14188.04</v>
      </c>
      <c r="I78" s="191">
        <f t="shared" si="6"/>
        <v>0</v>
      </c>
      <c r="J78" s="240">
        <f t="shared" si="7"/>
        <v>1</v>
      </c>
      <c r="K78" s="204">
        <f t="shared" si="8"/>
        <v>0</v>
      </c>
      <c r="L78" s="189">
        <f>IFERROR(MATCH(InvDetail!$B78,' Accting USE Data Entry Form'!$B$12:$B$60,0),0)</f>
        <v>30</v>
      </c>
      <c r="M78" s="205"/>
    </row>
    <row r="79" spans="1:15" ht="14.25" thickTop="1" thickBot="1" x14ac:dyDescent="0.25">
      <c r="A79" s="194">
        <v>17160</v>
      </c>
      <c r="B79" s="222" t="s">
        <v>62</v>
      </c>
      <c r="C79" s="223">
        <v>260</v>
      </c>
      <c r="D79" s="197">
        <f>IF(InvDetail!$C79="N/A","N/A",(VLOOKUP(InvDetail!$C79,SN_SHIPNum[],3)))</f>
        <v>42909</v>
      </c>
      <c r="E79" s="208">
        <v>38860.1875</v>
      </c>
      <c r="F79" s="186" t="s">
        <v>164</v>
      </c>
      <c r="G79" s="197">
        <v>42978</v>
      </c>
      <c r="H79" s="208">
        <v>38860.1875</v>
      </c>
      <c r="I79" s="191">
        <f t="shared" si="6"/>
        <v>0</v>
      </c>
      <c r="J79" s="240">
        <f t="shared" si="7"/>
        <v>1</v>
      </c>
      <c r="K79" s="198">
        <f t="shared" si="8"/>
        <v>0</v>
      </c>
      <c r="L79" s="189">
        <f>IFERROR(MATCH(InvDetail!$B79,' Accting USE Data Entry Form'!$B$12:$B$60,0),0)</f>
        <v>20</v>
      </c>
      <c r="M79" s="186"/>
    </row>
    <row r="80" spans="1:15" ht="14.25" thickTop="1" thickBot="1" x14ac:dyDescent="0.25">
      <c r="A80" s="200">
        <v>17160</v>
      </c>
      <c r="B80" s="224" t="s">
        <v>62</v>
      </c>
      <c r="C80" s="221">
        <v>261</v>
      </c>
      <c r="D80" s="203">
        <f>IF(InvDetail!$C80="N/A","N/A",(VLOOKUP(InvDetail!$C80,SN_SHIPNum[],3)))</f>
        <v>42909</v>
      </c>
      <c r="E80" s="207">
        <v>38860.1875</v>
      </c>
      <c r="F80" s="205" t="s">
        <v>164</v>
      </c>
      <c r="G80" s="203">
        <v>42978</v>
      </c>
      <c r="H80" s="207">
        <v>38860.1875</v>
      </c>
      <c r="I80" s="191">
        <f t="shared" si="6"/>
        <v>0</v>
      </c>
      <c r="J80" s="240">
        <f t="shared" si="7"/>
        <v>1</v>
      </c>
      <c r="K80" s="204">
        <f t="shared" si="8"/>
        <v>0</v>
      </c>
      <c r="L80" s="189">
        <f>IFERROR(MATCH(InvDetail!$B80,' Accting USE Data Entry Form'!$B$12:$B$60,0),0)</f>
        <v>20</v>
      </c>
      <c r="M80" s="205"/>
    </row>
    <row r="81" spans="1:13" ht="14.25" thickTop="1" thickBot="1" x14ac:dyDescent="0.25">
      <c r="A81" s="194">
        <v>17160</v>
      </c>
      <c r="B81" s="222" t="s">
        <v>62</v>
      </c>
      <c r="C81" s="223">
        <v>267</v>
      </c>
      <c r="D81" s="197">
        <f>IF(InvDetail!$C81="N/A","N/A",(VLOOKUP(InvDetail!$C81,SN_SHIPNum[],3)))</f>
        <v>42909</v>
      </c>
      <c r="E81" s="208">
        <v>38860.1875</v>
      </c>
      <c r="F81" s="186" t="s">
        <v>164</v>
      </c>
      <c r="G81" s="197">
        <v>42978</v>
      </c>
      <c r="H81" s="208">
        <v>38860.1875</v>
      </c>
      <c r="I81" s="191">
        <f t="shared" si="6"/>
        <v>0</v>
      </c>
      <c r="J81" s="240">
        <f t="shared" si="7"/>
        <v>1</v>
      </c>
      <c r="K81" s="198">
        <f t="shared" si="8"/>
        <v>0</v>
      </c>
      <c r="L81" s="189">
        <f>IFERROR(MATCH(InvDetail!$B81,' Accting USE Data Entry Form'!$B$12:$B$60,0),0)</f>
        <v>20</v>
      </c>
      <c r="M81" s="186"/>
    </row>
    <row r="82" spans="1:13" ht="14.25" thickTop="1" thickBot="1" x14ac:dyDescent="0.25">
      <c r="A82" s="200">
        <v>17160</v>
      </c>
      <c r="B82" s="224" t="s">
        <v>62</v>
      </c>
      <c r="C82" s="221">
        <v>269</v>
      </c>
      <c r="D82" s="203">
        <f>IF(InvDetail!$C82="N/A","N/A",(VLOOKUP(InvDetail!$C82,SN_SHIPNum[],3)))</f>
        <v>42909</v>
      </c>
      <c r="E82" s="207">
        <v>38860.1875</v>
      </c>
      <c r="F82" s="205" t="s">
        <v>164</v>
      </c>
      <c r="G82" s="203">
        <v>42978</v>
      </c>
      <c r="H82" s="207">
        <v>38860.1875</v>
      </c>
      <c r="I82" s="191">
        <f t="shared" si="6"/>
        <v>0</v>
      </c>
      <c r="J82" s="240">
        <f t="shared" si="7"/>
        <v>1</v>
      </c>
      <c r="K82" s="204">
        <f t="shared" si="8"/>
        <v>0</v>
      </c>
      <c r="L82" s="189">
        <f>IFERROR(MATCH(InvDetail!$B82,' Accting USE Data Entry Form'!$B$12:$B$60,0),0)</f>
        <v>20</v>
      </c>
      <c r="M82" s="205"/>
    </row>
    <row r="83" spans="1:13" ht="14.25" thickTop="1" thickBot="1" x14ac:dyDescent="0.25">
      <c r="A83" s="209">
        <v>17160</v>
      </c>
      <c r="B83" s="222" t="s">
        <v>100</v>
      </c>
      <c r="C83" s="227" t="s">
        <v>120</v>
      </c>
      <c r="D83" s="228" t="str">
        <f>IF(InvDetail!$C83="N/A","N/A",(VLOOKUP(InvDetail!$C83,SN_SHIPNum[],3)))</f>
        <v>N/A</v>
      </c>
      <c r="E83" s="183">
        <v>14188.04</v>
      </c>
      <c r="F83" s="186" t="s">
        <v>164</v>
      </c>
      <c r="G83" s="212">
        <v>42978</v>
      </c>
      <c r="H83" s="183">
        <v>14188.04</v>
      </c>
      <c r="I83" s="191">
        <f t="shared" si="6"/>
        <v>0</v>
      </c>
      <c r="J83" s="240">
        <f t="shared" si="7"/>
        <v>1</v>
      </c>
      <c r="K83" s="213">
        <f t="shared" si="8"/>
        <v>0</v>
      </c>
      <c r="L83" s="189">
        <f>IFERROR(MATCH(InvDetail!$B83,' Accting USE Data Entry Form'!$B$12:$B$60,0),0)</f>
        <v>30</v>
      </c>
      <c r="M83" s="183"/>
    </row>
    <row r="84" spans="1:13" ht="14.25" thickTop="1" thickBot="1" x14ac:dyDescent="0.25">
      <c r="A84" s="215">
        <v>17170</v>
      </c>
      <c r="B84" s="224" t="s">
        <v>63</v>
      </c>
      <c r="C84" s="217">
        <v>268</v>
      </c>
      <c r="D84" s="218">
        <f>IF(InvDetail!$C84="N/A","N/A",(VLOOKUP(InvDetail!$C84,SN_SHIPNum[],3)))</f>
        <v>42921</v>
      </c>
      <c r="E84" s="219">
        <v>38860.1875</v>
      </c>
      <c r="F84" s="205" t="s">
        <v>164</v>
      </c>
      <c r="G84" s="218">
        <v>42978</v>
      </c>
      <c r="H84" s="219">
        <v>38860.1875</v>
      </c>
      <c r="I84" s="191">
        <f t="shared" si="6"/>
        <v>0</v>
      </c>
      <c r="J84" s="240">
        <f t="shared" si="7"/>
        <v>1</v>
      </c>
      <c r="K84" s="219">
        <f t="shared" si="8"/>
        <v>0</v>
      </c>
      <c r="L84" s="189">
        <f>IFERROR(MATCH(InvDetail!$B84,' Accting USE Data Entry Form'!$B$12:$B$60,0),0)</f>
        <v>21</v>
      </c>
      <c r="M84" s="182"/>
    </row>
    <row r="85" spans="1:13" ht="14.25" thickTop="1" thickBot="1" x14ac:dyDescent="0.25">
      <c r="A85" s="209">
        <v>17170</v>
      </c>
      <c r="B85" s="222" t="s">
        <v>63</v>
      </c>
      <c r="C85" s="211">
        <v>271</v>
      </c>
      <c r="D85" s="212">
        <f>IF(InvDetail!$C85="N/A","N/A",(VLOOKUP(InvDetail!$C85,SN_SHIPNum[],3)))</f>
        <v>42921</v>
      </c>
      <c r="E85" s="213">
        <v>38860.1875</v>
      </c>
      <c r="F85" s="186" t="s">
        <v>164</v>
      </c>
      <c r="G85" s="212">
        <v>42978</v>
      </c>
      <c r="H85" s="213">
        <v>38860.1875</v>
      </c>
      <c r="I85" s="191">
        <f t="shared" si="6"/>
        <v>0</v>
      </c>
      <c r="J85" s="240">
        <f t="shared" si="7"/>
        <v>1</v>
      </c>
      <c r="K85" s="213">
        <f t="shared" si="8"/>
        <v>0</v>
      </c>
      <c r="L85" s="189">
        <f>IFERROR(MATCH(InvDetail!$B85,' Accting USE Data Entry Form'!$B$12:$B$60,0),0)</f>
        <v>21</v>
      </c>
      <c r="M85" s="183"/>
    </row>
    <row r="86" spans="1:13" ht="14.25" thickTop="1" thickBot="1" x14ac:dyDescent="0.25">
      <c r="A86" s="215">
        <v>17170</v>
      </c>
      <c r="B86" s="224" t="s">
        <v>63</v>
      </c>
      <c r="C86" s="217">
        <v>272</v>
      </c>
      <c r="D86" s="218">
        <f>IF(InvDetail!$C86="N/A","N/A",(VLOOKUP(InvDetail!$C86,SN_SHIPNum[],3)))</f>
        <v>42921</v>
      </c>
      <c r="E86" s="219">
        <v>38860.1875</v>
      </c>
      <c r="F86" s="205" t="s">
        <v>164</v>
      </c>
      <c r="G86" s="218">
        <v>42978</v>
      </c>
      <c r="H86" s="219">
        <v>38860.1875</v>
      </c>
      <c r="I86" s="191">
        <f t="shared" si="6"/>
        <v>0</v>
      </c>
      <c r="J86" s="240">
        <f t="shared" si="7"/>
        <v>1</v>
      </c>
      <c r="K86" s="219">
        <f t="shared" si="8"/>
        <v>0</v>
      </c>
      <c r="L86" s="189">
        <f>IFERROR(MATCH(InvDetail!$B86,' Accting USE Data Entry Form'!$B$12:$B$60,0),0)</f>
        <v>21</v>
      </c>
      <c r="M86" s="182"/>
    </row>
    <row r="87" spans="1:13" ht="14.25" thickTop="1" thickBot="1" x14ac:dyDescent="0.25">
      <c r="A87" s="209">
        <v>17170</v>
      </c>
      <c r="B87" s="222" t="s">
        <v>63</v>
      </c>
      <c r="C87" s="211">
        <v>273</v>
      </c>
      <c r="D87" s="212">
        <f>IF(InvDetail!$C87="N/A","N/A",(VLOOKUP(InvDetail!$C87,SN_SHIPNum[],3)))</f>
        <v>42921</v>
      </c>
      <c r="E87" s="213">
        <v>38860.1875</v>
      </c>
      <c r="F87" s="186" t="s">
        <v>164</v>
      </c>
      <c r="G87" s="212">
        <v>42978</v>
      </c>
      <c r="H87" s="213">
        <v>38860.1875</v>
      </c>
      <c r="I87" s="191">
        <f t="shared" si="6"/>
        <v>0</v>
      </c>
      <c r="J87" s="240">
        <f t="shared" si="7"/>
        <v>1</v>
      </c>
      <c r="K87" s="213">
        <f t="shared" si="8"/>
        <v>0</v>
      </c>
      <c r="L87" s="189">
        <f>IFERROR(MATCH(InvDetail!$B87,' Accting USE Data Entry Form'!$B$12:$B$60,0),0)</f>
        <v>21</v>
      </c>
      <c r="M87" s="183"/>
    </row>
    <row r="88" spans="1:13" ht="14.25" thickTop="1" thickBot="1" x14ac:dyDescent="0.25">
      <c r="A88" s="215">
        <v>17170</v>
      </c>
      <c r="B88" s="224" t="s">
        <v>100</v>
      </c>
      <c r="C88" s="221" t="s">
        <v>120</v>
      </c>
      <c r="D88" s="203" t="str">
        <f>IF(InvDetail!$C88="N/A","N/A",(VLOOKUP(InvDetail!$C88,SN_SHIPNum[],3)))</f>
        <v>N/A</v>
      </c>
      <c r="E88" s="182">
        <v>14188.04</v>
      </c>
      <c r="F88" s="205" t="s">
        <v>164</v>
      </c>
      <c r="G88" s="218">
        <v>42978</v>
      </c>
      <c r="H88" s="182">
        <v>14188.04</v>
      </c>
      <c r="I88" s="191">
        <f t="shared" si="6"/>
        <v>0</v>
      </c>
      <c r="J88" s="240">
        <f t="shared" si="7"/>
        <v>1</v>
      </c>
      <c r="K88" s="219">
        <f t="shared" si="8"/>
        <v>0</v>
      </c>
      <c r="L88" s="189">
        <f>IFERROR(MATCH(InvDetail!$B88,' Accting USE Data Entry Form'!$B$12:$B$60,0),0)</f>
        <v>30</v>
      </c>
      <c r="M88" s="182"/>
    </row>
    <row r="89" spans="1:13" ht="14.25" thickTop="1" thickBot="1" x14ac:dyDescent="0.25">
      <c r="A89" s="209">
        <v>17172</v>
      </c>
      <c r="B89" s="222" t="s">
        <v>101</v>
      </c>
      <c r="C89" s="223" t="s">
        <v>120</v>
      </c>
      <c r="D89" s="197" t="str">
        <f>IF(InvDetail!$C89="N/A","N/A",(VLOOKUP(InvDetail!$C89,SN_SHIPNum[],3)))</f>
        <v>N/A</v>
      </c>
      <c r="E89" s="229">
        <v>196760.73</v>
      </c>
      <c r="F89" s="183"/>
      <c r="G89" s="212"/>
      <c r="H89" s="183"/>
      <c r="I89" s="191">
        <f t="shared" si="6"/>
        <v>196760.73</v>
      </c>
      <c r="J89" s="240">
        <f t="shared" si="7"/>
        <v>0</v>
      </c>
      <c r="K89" s="213">
        <f t="shared" si="8"/>
        <v>196760.73</v>
      </c>
      <c r="L89" s="189">
        <f>IFERROR(MATCH(InvDetail!$B89,' Accting USE Data Entry Form'!$B$12:$B$60,0),0)</f>
        <v>23</v>
      </c>
      <c r="M89" s="186" t="s">
        <v>161</v>
      </c>
    </row>
    <row r="90" spans="1:13" ht="14.25" thickTop="1" thickBot="1" x14ac:dyDescent="0.25">
      <c r="A90" s="215">
        <v>17191</v>
      </c>
      <c r="B90" s="216" t="s">
        <v>65</v>
      </c>
      <c r="C90" s="230">
        <v>266</v>
      </c>
      <c r="D90" s="231">
        <f>IF(InvDetail!$C90="N/A","N/A",(VLOOKUP(InvDetail!$C90,SN_SHIPNum[],3)))</f>
        <v>42930</v>
      </c>
      <c r="E90" s="232">
        <v>38860.1875</v>
      </c>
      <c r="F90" s="205" t="s">
        <v>164</v>
      </c>
      <c r="G90" s="218">
        <v>43007</v>
      </c>
      <c r="H90" s="232">
        <v>38860.1875</v>
      </c>
      <c r="I90" s="191">
        <f t="shared" si="6"/>
        <v>0</v>
      </c>
      <c r="J90" s="240">
        <f t="shared" si="7"/>
        <v>1</v>
      </c>
      <c r="K90" s="220">
        <f t="shared" si="8"/>
        <v>0</v>
      </c>
      <c r="L90" s="189">
        <f>IFERROR(MATCH(InvDetail!$B90,' Accting USE Data Entry Form'!$B$12:$B$60,0),0)</f>
        <v>27</v>
      </c>
      <c r="M90" s="182"/>
    </row>
    <row r="91" spans="1:13" ht="14.25" thickTop="1" thickBot="1" x14ac:dyDescent="0.25">
      <c r="A91" s="209">
        <v>17191</v>
      </c>
      <c r="B91" s="210" t="s">
        <v>65</v>
      </c>
      <c r="C91" s="227">
        <v>274</v>
      </c>
      <c r="D91" s="228">
        <f>IF(InvDetail!$C91="N/A","N/A",(VLOOKUP(InvDetail!$C91,SN_SHIPNum[],3)))</f>
        <v>42930</v>
      </c>
      <c r="E91" s="229">
        <v>38860.1875</v>
      </c>
      <c r="F91" s="186" t="s">
        <v>164</v>
      </c>
      <c r="G91" s="212">
        <v>43007</v>
      </c>
      <c r="H91" s="229">
        <v>38860.1875</v>
      </c>
      <c r="I91" s="191">
        <f t="shared" si="6"/>
        <v>0</v>
      </c>
      <c r="J91" s="240">
        <f t="shared" si="7"/>
        <v>1</v>
      </c>
      <c r="K91" s="214">
        <f t="shared" si="8"/>
        <v>0</v>
      </c>
      <c r="L91" s="189">
        <f>IFERROR(MATCH(InvDetail!$B91,' Accting USE Data Entry Form'!$B$12:$B$60,0),0)</f>
        <v>27</v>
      </c>
      <c r="M91" s="183"/>
    </row>
    <row r="92" spans="1:13" ht="14.25" thickTop="1" thickBot="1" x14ac:dyDescent="0.25">
      <c r="A92" s="215">
        <v>17191</v>
      </c>
      <c r="B92" s="216" t="s">
        <v>65</v>
      </c>
      <c r="C92" s="230">
        <v>275</v>
      </c>
      <c r="D92" s="231">
        <f>IF(InvDetail!$C92="N/A","N/A",(VLOOKUP(InvDetail!$C92,SN_SHIPNum[],3)))</f>
        <v>42930</v>
      </c>
      <c r="E92" s="232">
        <v>38860.1875</v>
      </c>
      <c r="F92" s="205" t="s">
        <v>164</v>
      </c>
      <c r="G92" s="218">
        <v>43007</v>
      </c>
      <c r="H92" s="232">
        <v>38860.1875</v>
      </c>
      <c r="I92" s="191">
        <f t="shared" si="6"/>
        <v>0</v>
      </c>
      <c r="J92" s="240">
        <f t="shared" si="7"/>
        <v>1</v>
      </c>
      <c r="K92" s="220">
        <f t="shared" si="8"/>
        <v>0</v>
      </c>
      <c r="L92" s="189">
        <f>IFERROR(MATCH(InvDetail!$B92,' Accting USE Data Entry Form'!$B$12:$B$60,0),0)</f>
        <v>27</v>
      </c>
      <c r="M92" s="182"/>
    </row>
    <row r="93" spans="1:13" ht="14.25" thickTop="1" thickBot="1" x14ac:dyDescent="0.25">
      <c r="A93" s="209">
        <v>17191</v>
      </c>
      <c r="B93" s="210" t="s">
        <v>65</v>
      </c>
      <c r="C93" s="227">
        <v>277</v>
      </c>
      <c r="D93" s="228">
        <f>IF(InvDetail!$C93="N/A","N/A",(VLOOKUP(InvDetail!$C93,SN_SHIPNum[],3)))</f>
        <v>42930</v>
      </c>
      <c r="E93" s="229">
        <v>38860.1875</v>
      </c>
      <c r="F93" s="186" t="s">
        <v>164</v>
      </c>
      <c r="G93" s="212">
        <v>43007</v>
      </c>
      <c r="H93" s="229">
        <v>38860.1875</v>
      </c>
      <c r="I93" s="191">
        <f t="shared" si="6"/>
        <v>0</v>
      </c>
      <c r="J93" s="240">
        <f t="shared" si="7"/>
        <v>1</v>
      </c>
      <c r="K93" s="214">
        <f t="shared" si="8"/>
        <v>0</v>
      </c>
      <c r="L93" s="189">
        <f>IFERROR(MATCH(InvDetail!$B93,' Accting USE Data Entry Form'!$B$12:$B$60,0),0)</f>
        <v>27</v>
      </c>
      <c r="M93" s="183"/>
    </row>
    <row r="94" spans="1:13" ht="14.25" thickTop="1" thickBot="1" x14ac:dyDescent="0.25">
      <c r="A94" s="215">
        <v>17191</v>
      </c>
      <c r="B94" s="224" t="s">
        <v>100</v>
      </c>
      <c r="C94" s="207" t="s">
        <v>120</v>
      </c>
      <c r="D94" s="231" t="str">
        <f>IF(InvDetail!$C94="N/A","N/A",(VLOOKUP(InvDetail!$C94,SN_SHIPNum[],3)))</f>
        <v>N/A</v>
      </c>
      <c r="E94" s="232">
        <v>14188.04</v>
      </c>
      <c r="F94" s="205" t="s">
        <v>164</v>
      </c>
      <c r="G94" s="218">
        <v>43007</v>
      </c>
      <c r="H94" s="232">
        <v>14188.04</v>
      </c>
      <c r="I94" s="191">
        <f t="shared" si="6"/>
        <v>0</v>
      </c>
      <c r="J94" s="240">
        <f t="shared" si="7"/>
        <v>1</v>
      </c>
      <c r="K94" s="220">
        <f t="shared" si="8"/>
        <v>0</v>
      </c>
      <c r="L94" s="189">
        <f>IFERROR(MATCH(InvDetail!$B94,' Accting USE Data Entry Form'!$B$12:$B$60,0),0)</f>
        <v>30</v>
      </c>
      <c r="M94" s="182"/>
    </row>
    <row r="95" spans="1:13" ht="14.25" thickTop="1" thickBot="1" x14ac:dyDescent="0.25">
      <c r="A95" s="209">
        <v>17202</v>
      </c>
      <c r="B95" s="210" t="s">
        <v>66</v>
      </c>
      <c r="C95" s="227">
        <v>270</v>
      </c>
      <c r="D95" s="228">
        <f>IF(InvDetail!$C95="N/A","N/A",(VLOOKUP(InvDetail!$C95,SN_SHIPNum[],3)))</f>
        <v>42947</v>
      </c>
      <c r="E95" s="229">
        <v>38860.1875</v>
      </c>
      <c r="F95" s="186" t="s">
        <v>164</v>
      </c>
      <c r="G95" s="212">
        <v>43007</v>
      </c>
      <c r="H95" s="229">
        <v>38860.1875</v>
      </c>
      <c r="I95" s="191">
        <f t="shared" si="6"/>
        <v>0</v>
      </c>
      <c r="J95" s="240">
        <f t="shared" si="7"/>
        <v>1</v>
      </c>
      <c r="K95" s="214">
        <f t="shared" si="8"/>
        <v>0</v>
      </c>
      <c r="L95" s="189">
        <f>IFERROR(MATCH(InvDetail!$B95,' Accting USE Data Entry Form'!$B$12:$B$60,0),0)</f>
        <v>28</v>
      </c>
      <c r="M95" s="183"/>
    </row>
    <row r="96" spans="1:13" ht="14.25" thickTop="1" thickBot="1" x14ac:dyDescent="0.25">
      <c r="A96" s="215">
        <v>17202</v>
      </c>
      <c r="B96" s="216" t="s">
        <v>66</v>
      </c>
      <c r="C96" s="230">
        <v>278</v>
      </c>
      <c r="D96" s="231">
        <f>IF(InvDetail!$C96="N/A","N/A",(VLOOKUP(InvDetail!$C96,SN_SHIPNum[],3)))</f>
        <v>42947</v>
      </c>
      <c r="E96" s="232">
        <v>38860.1875</v>
      </c>
      <c r="F96" s="205" t="s">
        <v>164</v>
      </c>
      <c r="G96" s="218">
        <v>43007</v>
      </c>
      <c r="H96" s="232">
        <v>38860.1875</v>
      </c>
      <c r="I96" s="191">
        <f t="shared" si="6"/>
        <v>0</v>
      </c>
      <c r="J96" s="240">
        <f t="shared" si="7"/>
        <v>1</v>
      </c>
      <c r="K96" s="220">
        <f t="shared" si="8"/>
        <v>0</v>
      </c>
      <c r="L96" s="189">
        <f>IFERROR(MATCH(InvDetail!$B96,' Accting USE Data Entry Form'!$B$12:$B$60,0),0)</f>
        <v>28</v>
      </c>
      <c r="M96" s="182"/>
    </row>
    <row r="97" spans="1:13" ht="14.25" thickTop="1" thickBot="1" x14ac:dyDescent="0.25">
      <c r="A97" s="209">
        <v>17202</v>
      </c>
      <c r="B97" s="210" t="s">
        <v>66</v>
      </c>
      <c r="C97" s="227">
        <v>279</v>
      </c>
      <c r="D97" s="228">
        <f>IF(InvDetail!$C97="N/A","N/A",(VLOOKUP(InvDetail!$C97,SN_SHIPNum[],3)))</f>
        <v>42947</v>
      </c>
      <c r="E97" s="229">
        <v>38860.1875</v>
      </c>
      <c r="F97" s="186" t="s">
        <v>164</v>
      </c>
      <c r="G97" s="212">
        <v>43007</v>
      </c>
      <c r="H97" s="229">
        <v>38860.1875</v>
      </c>
      <c r="I97" s="191">
        <f t="shared" si="6"/>
        <v>0</v>
      </c>
      <c r="J97" s="240">
        <f t="shared" si="7"/>
        <v>1</v>
      </c>
      <c r="K97" s="214">
        <f t="shared" si="8"/>
        <v>0</v>
      </c>
      <c r="L97" s="189">
        <f>IFERROR(MATCH(InvDetail!$B97,' Accting USE Data Entry Form'!$B$12:$B$60,0),0)</f>
        <v>28</v>
      </c>
      <c r="M97" s="183"/>
    </row>
    <row r="98" spans="1:13" ht="14.25" thickTop="1" thickBot="1" x14ac:dyDescent="0.25">
      <c r="A98" s="215">
        <v>17202</v>
      </c>
      <c r="B98" s="216" t="s">
        <v>66</v>
      </c>
      <c r="C98" s="230">
        <v>281</v>
      </c>
      <c r="D98" s="231">
        <f>IF(InvDetail!$C98="N/A","N/A",(VLOOKUP(InvDetail!$C98,SN_SHIPNum[],3)))</f>
        <v>42947</v>
      </c>
      <c r="E98" s="232">
        <v>38860.1875</v>
      </c>
      <c r="F98" s="205" t="s">
        <v>164</v>
      </c>
      <c r="G98" s="218">
        <v>43007</v>
      </c>
      <c r="H98" s="232">
        <v>38860.1875</v>
      </c>
      <c r="I98" s="191">
        <f t="shared" ref="I98:I125" si="9">E98-H98</f>
        <v>0</v>
      </c>
      <c r="J98" s="240">
        <f t="shared" ref="J98:J125" si="10">H98/E98</f>
        <v>1</v>
      </c>
      <c r="K98" s="220">
        <f t="shared" ref="K98:K125" si="11">$E98-$H98</f>
        <v>0</v>
      </c>
      <c r="L98" s="189">
        <f>IFERROR(MATCH(InvDetail!$B98,' Accting USE Data Entry Form'!$B$12:$B$60,0),0)</f>
        <v>28</v>
      </c>
      <c r="M98" s="182"/>
    </row>
    <row r="99" spans="1:13" ht="14.25" thickTop="1" thickBot="1" x14ac:dyDescent="0.25">
      <c r="A99" s="209">
        <v>17202</v>
      </c>
      <c r="B99" s="222" t="s">
        <v>100</v>
      </c>
      <c r="C99" s="227" t="s">
        <v>120</v>
      </c>
      <c r="D99" s="228" t="str">
        <f>IF(InvDetail!$C99="N/A","N/A",(VLOOKUP(InvDetail!$C99,SN_SHIPNum[],3)))</f>
        <v>N/A</v>
      </c>
      <c r="E99" s="229">
        <v>14188.04</v>
      </c>
      <c r="F99" s="186" t="s">
        <v>164</v>
      </c>
      <c r="G99" s="212">
        <v>43007</v>
      </c>
      <c r="H99" s="229">
        <v>14188.04</v>
      </c>
      <c r="I99" s="191">
        <f t="shared" si="9"/>
        <v>0</v>
      </c>
      <c r="J99" s="240">
        <f t="shared" si="10"/>
        <v>1</v>
      </c>
      <c r="K99" s="214">
        <f t="shared" si="11"/>
        <v>0</v>
      </c>
      <c r="L99" s="189">
        <f>IFERROR(MATCH(InvDetail!$B99,' Accting USE Data Entry Form'!$B$12:$B$60,0),0)</f>
        <v>30</v>
      </c>
      <c r="M99" s="183"/>
    </row>
    <row r="100" spans="1:13" ht="14.25" thickTop="1" thickBot="1" x14ac:dyDescent="0.25">
      <c r="A100" s="194">
        <v>17227</v>
      </c>
      <c r="B100" s="252" t="s">
        <v>69</v>
      </c>
      <c r="C100" s="230">
        <v>280</v>
      </c>
      <c r="D100" s="228" t="str">
        <f>IF(InvDetail!$C120="N/A","N/A",(VLOOKUP(InvDetail!$C120,SN_SHIPNum[],3)))</f>
        <v>N/A</v>
      </c>
      <c r="E100" s="229">
        <v>38860.1875</v>
      </c>
      <c r="F100" s="186" t="s">
        <v>164</v>
      </c>
      <c r="G100" s="197">
        <v>43014</v>
      </c>
      <c r="H100" s="229">
        <v>38860.1875</v>
      </c>
      <c r="I100" s="247">
        <f t="shared" si="9"/>
        <v>0</v>
      </c>
      <c r="J100" s="240">
        <f t="shared" si="10"/>
        <v>1</v>
      </c>
      <c r="K100" s="248">
        <f t="shared" si="11"/>
        <v>0</v>
      </c>
      <c r="L100" s="189">
        <f>IFERROR(MATCH(InvDetail!$B100,' Accting USE Data Entry Form'!$B$12:$B$60,0),0)</f>
        <v>37</v>
      </c>
      <c r="M100" s="186"/>
    </row>
    <row r="101" spans="1:13" ht="14.25" thickTop="1" thickBot="1" x14ac:dyDescent="0.25">
      <c r="A101" s="194">
        <v>17227</v>
      </c>
      <c r="B101" s="252" t="s">
        <v>69</v>
      </c>
      <c r="C101" s="230">
        <v>282</v>
      </c>
      <c r="D101" s="228">
        <f>IF(InvDetail!$C121="N/A","N/A",(VLOOKUP(InvDetail!$C121,SN_SHIPNum[],3)))</f>
        <v>43013</v>
      </c>
      <c r="E101" s="232">
        <v>38860.1875</v>
      </c>
      <c r="F101" s="186" t="s">
        <v>164</v>
      </c>
      <c r="G101" s="197">
        <v>43014</v>
      </c>
      <c r="H101" s="232">
        <v>38860.1875</v>
      </c>
      <c r="I101" s="247">
        <f t="shared" si="9"/>
        <v>0</v>
      </c>
      <c r="J101" s="240">
        <f t="shared" si="10"/>
        <v>1</v>
      </c>
      <c r="K101" s="248">
        <f t="shared" si="11"/>
        <v>0</v>
      </c>
      <c r="L101" s="189">
        <f>IFERROR(MATCH(InvDetail!$B101,' Accting USE Data Entry Form'!$B$12:$B$60,0),0)</f>
        <v>37</v>
      </c>
      <c r="M101" s="186"/>
    </row>
    <row r="102" spans="1:13" ht="14.25" thickTop="1" thickBot="1" x14ac:dyDescent="0.25">
      <c r="A102" s="194">
        <v>17227</v>
      </c>
      <c r="B102" s="252" t="s">
        <v>69</v>
      </c>
      <c r="C102" s="230">
        <v>283</v>
      </c>
      <c r="D102" s="228">
        <f>IF(InvDetail!$C122="N/A","N/A",(VLOOKUP(InvDetail!$C122,SN_SHIPNum[],3)))</f>
        <v>43013</v>
      </c>
      <c r="E102" s="229">
        <v>38860.1875</v>
      </c>
      <c r="F102" s="186" t="s">
        <v>164</v>
      </c>
      <c r="G102" s="197">
        <v>43014</v>
      </c>
      <c r="H102" s="229">
        <v>38860.1875</v>
      </c>
      <c r="I102" s="247">
        <f t="shared" si="9"/>
        <v>0</v>
      </c>
      <c r="J102" s="240">
        <f t="shared" si="10"/>
        <v>1</v>
      </c>
      <c r="K102" s="248">
        <f t="shared" si="11"/>
        <v>0</v>
      </c>
      <c r="L102" s="189">
        <f>IFERROR(MATCH(InvDetail!$B102,' Accting USE Data Entry Form'!$B$12:$B$60,0),0)</f>
        <v>37</v>
      </c>
      <c r="M102" s="186"/>
    </row>
    <row r="103" spans="1:13" ht="14.25" thickTop="1" thickBot="1" x14ac:dyDescent="0.25">
      <c r="A103" s="194">
        <v>17227</v>
      </c>
      <c r="B103" s="252" t="s">
        <v>69</v>
      </c>
      <c r="C103" s="230">
        <v>287</v>
      </c>
      <c r="D103" s="228">
        <f>IF(InvDetail!$C123="N/A","N/A",(VLOOKUP(InvDetail!$C123,SN_SHIPNum[],3)))</f>
        <v>43013</v>
      </c>
      <c r="E103" s="232">
        <v>38860.1875</v>
      </c>
      <c r="F103" s="186" t="s">
        <v>164</v>
      </c>
      <c r="G103" s="197">
        <v>43014</v>
      </c>
      <c r="H103" s="232">
        <v>38860.1875</v>
      </c>
      <c r="I103" s="247">
        <f t="shared" si="9"/>
        <v>0</v>
      </c>
      <c r="J103" s="240">
        <f t="shared" si="10"/>
        <v>1</v>
      </c>
      <c r="K103" s="248">
        <f t="shared" si="11"/>
        <v>0</v>
      </c>
      <c r="L103" s="189">
        <f>IFERROR(MATCH(InvDetail!$B103,' Accting USE Data Entry Form'!$B$12:$B$60,0),0)</f>
        <v>37</v>
      </c>
      <c r="M103" s="186"/>
    </row>
    <row r="104" spans="1:13" ht="14.25" thickTop="1" thickBot="1" x14ac:dyDescent="0.25">
      <c r="A104" s="194">
        <v>17227</v>
      </c>
      <c r="B104" s="222" t="s">
        <v>100</v>
      </c>
      <c r="C104" s="227" t="s">
        <v>120</v>
      </c>
      <c r="D104" s="228">
        <f>IF(InvDetail!$C124="N/A","N/A",(VLOOKUP(InvDetail!$C124,SN_SHIPNum[],3)))</f>
        <v>43013</v>
      </c>
      <c r="E104" s="229">
        <v>14188.04</v>
      </c>
      <c r="F104" s="186" t="s">
        <v>164</v>
      </c>
      <c r="G104" s="197">
        <v>43014</v>
      </c>
      <c r="H104" s="229">
        <v>14188.04</v>
      </c>
      <c r="I104" s="247">
        <f t="shared" si="9"/>
        <v>0</v>
      </c>
      <c r="J104" s="240">
        <f t="shared" si="10"/>
        <v>1</v>
      </c>
      <c r="K104" s="248">
        <f t="shared" si="11"/>
        <v>0</v>
      </c>
      <c r="L104" s="189">
        <f>IFERROR(MATCH(InvDetail!$B104,' Accting USE Data Entry Form'!$B$12:$B$60,0),0)</f>
        <v>30</v>
      </c>
      <c r="M104" s="186"/>
    </row>
    <row r="105" spans="1:13" ht="14.25" thickTop="1" thickBot="1" x14ac:dyDescent="0.25">
      <c r="A105" s="215">
        <v>17237</v>
      </c>
      <c r="B105" s="216" t="s">
        <v>67</v>
      </c>
      <c r="C105" s="230">
        <v>284</v>
      </c>
      <c r="D105" s="231">
        <f>IF(InvDetail!$C100="N/A","N/A",(VLOOKUP(InvDetail!$C100,SN_SHIPNum[],3)))</f>
        <v>42961</v>
      </c>
      <c r="E105" s="232">
        <v>38860.1875</v>
      </c>
      <c r="F105" s="205" t="s">
        <v>164</v>
      </c>
      <c r="G105" s="218">
        <v>43007</v>
      </c>
      <c r="H105" s="232">
        <v>38860.1875</v>
      </c>
      <c r="I105" s="191">
        <f t="shared" si="9"/>
        <v>0</v>
      </c>
      <c r="J105" s="240">
        <f t="shared" si="10"/>
        <v>1</v>
      </c>
      <c r="K105" s="220">
        <f t="shared" si="11"/>
        <v>0</v>
      </c>
      <c r="L105" s="189">
        <f>IFERROR(MATCH(InvDetail!$B105,' Accting USE Data Entry Form'!$B$12:$B$60,0),0)</f>
        <v>35</v>
      </c>
      <c r="M105" s="182"/>
    </row>
    <row r="106" spans="1:13" ht="14.25" thickTop="1" thickBot="1" x14ac:dyDescent="0.25">
      <c r="A106" s="209">
        <v>17237</v>
      </c>
      <c r="B106" s="210" t="s">
        <v>67</v>
      </c>
      <c r="C106" s="227">
        <v>286</v>
      </c>
      <c r="D106" s="228">
        <f>IF(InvDetail!$C101="N/A","N/A",(VLOOKUP(InvDetail!$C101,SN_SHIPNum[],3)))</f>
        <v>42961</v>
      </c>
      <c r="E106" s="229">
        <v>38860.1875</v>
      </c>
      <c r="F106" s="186" t="s">
        <v>164</v>
      </c>
      <c r="G106" s="212">
        <v>43007</v>
      </c>
      <c r="H106" s="229">
        <v>38860.1875</v>
      </c>
      <c r="I106" s="191">
        <f t="shared" si="9"/>
        <v>0</v>
      </c>
      <c r="J106" s="240">
        <f t="shared" si="10"/>
        <v>1</v>
      </c>
      <c r="K106" s="214">
        <f t="shared" si="11"/>
        <v>0</v>
      </c>
      <c r="L106" s="189">
        <f>IFERROR(MATCH(InvDetail!$B106,' Accting USE Data Entry Form'!$B$12:$B$60,0),0)</f>
        <v>35</v>
      </c>
      <c r="M106" s="183"/>
    </row>
    <row r="107" spans="1:13" ht="14.25" thickTop="1" thickBot="1" x14ac:dyDescent="0.25">
      <c r="A107" s="215">
        <v>17237</v>
      </c>
      <c r="B107" s="216" t="s">
        <v>67</v>
      </c>
      <c r="C107" s="230">
        <v>288</v>
      </c>
      <c r="D107" s="231">
        <f>IF(InvDetail!$C102="N/A","N/A",(VLOOKUP(InvDetail!$C102,SN_SHIPNum[],3)))</f>
        <v>42961</v>
      </c>
      <c r="E107" s="232">
        <v>38860.1875</v>
      </c>
      <c r="F107" s="205" t="s">
        <v>164</v>
      </c>
      <c r="G107" s="218">
        <v>43007</v>
      </c>
      <c r="H107" s="232">
        <v>38860.1875</v>
      </c>
      <c r="I107" s="191">
        <f t="shared" si="9"/>
        <v>0</v>
      </c>
      <c r="J107" s="240">
        <f t="shared" si="10"/>
        <v>1</v>
      </c>
      <c r="K107" s="220">
        <f t="shared" si="11"/>
        <v>0</v>
      </c>
      <c r="L107" s="189">
        <f>IFERROR(MATCH(InvDetail!$B107,' Accting USE Data Entry Form'!$B$12:$B$60,0),0)</f>
        <v>35</v>
      </c>
      <c r="M107" s="182"/>
    </row>
    <row r="108" spans="1:13" ht="14.25" thickTop="1" thickBot="1" x14ac:dyDescent="0.25">
      <c r="A108" s="209">
        <v>17237</v>
      </c>
      <c r="B108" s="210" t="s">
        <v>67</v>
      </c>
      <c r="C108" s="227">
        <v>289</v>
      </c>
      <c r="D108" s="228">
        <f>IF(InvDetail!$C103="N/A","N/A",(VLOOKUP(InvDetail!$C103,SN_SHIPNum[],3)))</f>
        <v>42961</v>
      </c>
      <c r="E108" s="229">
        <v>38860.1875</v>
      </c>
      <c r="F108" s="186" t="s">
        <v>164</v>
      </c>
      <c r="G108" s="212">
        <v>43007</v>
      </c>
      <c r="H108" s="229">
        <v>38860.1875</v>
      </c>
      <c r="I108" s="191">
        <f t="shared" si="9"/>
        <v>0</v>
      </c>
      <c r="J108" s="240">
        <f t="shared" si="10"/>
        <v>1</v>
      </c>
      <c r="K108" s="214">
        <f t="shared" si="11"/>
        <v>0</v>
      </c>
      <c r="L108" s="189">
        <f>IFERROR(MATCH(InvDetail!$B108,' Accting USE Data Entry Form'!$B$12:$B$60,0),0)</f>
        <v>35</v>
      </c>
      <c r="M108" s="183"/>
    </row>
    <row r="109" spans="1:13" ht="14.25" thickTop="1" thickBot="1" x14ac:dyDescent="0.25">
      <c r="A109" s="215">
        <v>17237</v>
      </c>
      <c r="B109" s="224" t="s">
        <v>100</v>
      </c>
      <c r="C109" s="230" t="s">
        <v>120</v>
      </c>
      <c r="D109" s="231" t="str">
        <f>IF(InvDetail!$C104="N/A","N/A",(VLOOKUP(InvDetail!$C104,SN_SHIPNum[],3)))</f>
        <v>N/A</v>
      </c>
      <c r="E109" s="232">
        <v>14188.04</v>
      </c>
      <c r="F109" s="205" t="s">
        <v>164</v>
      </c>
      <c r="G109" s="218">
        <v>43007</v>
      </c>
      <c r="H109" s="232">
        <v>14188.04</v>
      </c>
      <c r="I109" s="191">
        <f t="shared" si="9"/>
        <v>0</v>
      </c>
      <c r="J109" s="240">
        <f t="shared" si="10"/>
        <v>1</v>
      </c>
      <c r="K109" s="220">
        <f t="shared" si="11"/>
        <v>0</v>
      </c>
      <c r="L109" s="189">
        <f>IFERROR(MATCH(InvDetail!$B109,' Accting USE Data Entry Form'!$B$12:$B$60,0),0)</f>
        <v>30</v>
      </c>
      <c r="M109" s="182"/>
    </row>
    <row r="110" spans="1:13" ht="14.25" thickTop="1" thickBot="1" x14ac:dyDescent="0.25">
      <c r="A110" s="209">
        <v>17242</v>
      </c>
      <c r="B110" s="210" t="s">
        <v>68</v>
      </c>
      <c r="C110" s="227">
        <v>290</v>
      </c>
      <c r="D110" s="233">
        <f>IF(InvDetail!$C105="N/A","N/A",(VLOOKUP(InvDetail!$C105,SN_SHIPNum[],3)))</f>
        <v>42963</v>
      </c>
      <c r="E110" s="229">
        <v>38860.1875</v>
      </c>
      <c r="F110" s="186" t="s">
        <v>164</v>
      </c>
      <c r="G110" s="212">
        <v>43013</v>
      </c>
      <c r="H110" s="229">
        <v>38860.1875</v>
      </c>
      <c r="I110" s="191">
        <f t="shared" si="9"/>
        <v>0</v>
      </c>
      <c r="J110" s="240">
        <f t="shared" si="10"/>
        <v>1</v>
      </c>
      <c r="K110" s="214">
        <f t="shared" si="11"/>
        <v>0</v>
      </c>
      <c r="L110" s="189">
        <f>IFERROR(MATCH(InvDetail!$B110,' Accting USE Data Entry Form'!$B$12:$B$60,0),0)</f>
        <v>36</v>
      </c>
      <c r="M110" s="183"/>
    </row>
    <row r="111" spans="1:13" ht="14.25" thickTop="1" thickBot="1" x14ac:dyDescent="0.25">
      <c r="A111" s="215">
        <v>17242</v>
      </c>
      <c r="B111" s="216" t="s">
        <v>68</v>
      </c>
      <c r="C111" s="230">
        <v>294</v>
      </c>
      <c r="D111" s="235">
        <f>IF(InvDetail!$C106="N/A","N/A",(VLOOKUP(InvDetail!$C106,SN_SHIPNum[],3)))</f>
        <v>42963</v>
      </c>
      <c r="E111" s="232">
        <v>38860.1875</v>
      </c>
      <c r="F111" s="205" t="s">
        <v>164</v>
      </c>
      <c r="G111" s="218">
        <v>43013</v>
      </c>
      <c r="H111" s="232">
        <v>38860.1875</v>
      </c>
      <c r="I111" s="191">
        <f t="shared" si="9"/>
        <v>0</v>
      </c>
      <c r="J111" s="240">
        <f t="shared" si="10"/>
        <v>1</v>
      </c>
      <c r="K111" s="220">
        <f t="shared" si="11"/>
        <v>0</v>
      </c>
      <c r="L111" s="189">
        <f>IFERROR(MATCH(InvDetail!$B111,' Accting USE Data Entry Form'!$B$12:$B$60,0),0)</f>
        <v>36</v>
      </c>
      <c r="M111" s="182"/>
    </row>
    <row r="112" spans="1:13" ht="14.25" thickTop="1" thickBot="1" x14ac:dyDescent="0.25">
      <c r="A112" s="209">
        <v>17242</v>
      </c>
      <c r="B112" s="210" t="s">
        <v>68</v>
      </c>
      <c r="C112" s="227">
        <v>291</v>
      </c>
      <c r="D112" s="233">
        <f>IF(InvDetail!$C107="N/A","N/A",(VLOOKUP(InvDetail!$C107,SN_SHIPNum[],3)))</f>
        <v>42963</v>
      </c>
      <c r="E112" s="229">
        <v>38860.1875</v>
      </c>
      <c r="F112" s="250" t="s">
        <v>164</v>
      </c>
      <c r="G112" s="212">
        <v>43013</v>
      </c>
      <c r="H112" s="229">
        <v>38860.1875</v>
      </c>
      <c r="I112" s="191">
        <f t="shared" si="9"/>
        <v>0</v>
      </c>
      <c r="J112" s="240">
        <f t="shared" si="10"/>
        <v>1</v>
      </c>
      <c r="K112" s="214">
        <f t="shared" si="11"/>
        <v>0</v>
      </c>
      <c r="L112" s="189">
        <f>IFERROR(MATCH(InvDetail!$B112,' Accting USE Data Entry Form'!$B$12:$B$60,0),0)</f>
        <v>36</v>
      </c>
      <c r="M112" s="183"/>
    </row>
    <row r="113" spans="1:13" ht="14.25" thickTop="1" thickBot="1" x14ac:dyDescent="0.25">
      <c r="A113" s="215">
        <v>17242</v>
      </c>
      <c r="B113" s="216" t="s">
        <v>68</v>
      </c>
      <c r="C113" s="230">
        <v>296</v>
      </c>
      <c r="D113" s="235">
        <f>IF(InvDetail!$C108="N/A","N/A",(VLOOKUP(InvDetail!$C108,SN_SHIPNum[],3)))</f>
        <v>42963</v>
      </c>
      <c r="E113" s="232">
        <v>38860.1875</v>
      </c>
      <c r="F113" s="255" t="s">
        <v>164</v>
      </c>
      <c r="G113" s="218">
        <v>43013</v>
      </c>
      <c r="H113" s="232">
        <v>38860.1875</v>
      </c>
      <c r="I113" s="191">
        <f t="shared" si="9"/>
        <v>0</v>
      </c>
      <c r="J113" s="240">
        <f t="shared" si="10"/>
        <v>1</v>
      </c>
      <c r="K113" s="220">
        <f t="shared" si="11"/>
        <v>0</v>
      </c>
      <c r="L113" s="189">
        <f>IFERROR(MATCH(InvDetail!$B113,' Accting USE Data Entry Form'!$B$12:$B$60,0),0)</f>
        <v>36</v>
      </c>
      <c r="M113" s="182"/>
    </row>
    <row r="114" spans="1:13" ht="14.25" thickTop="1" thickBot="1" x14ac:dyDescent="0.25">
      <c r="A114" s="209">
        <v>17242</v>
      </c>
      <c r="B114" s="222" t="s">
        <v>100</v>
      </c>
      <c r="C114" s="227" t="s">
        <v>120</v>
      </c>
      <c r="D114" s="233" t="str">
        <f>IF(InvDetail!$C109="N/A","N/A",(VLOOKUP(InvDetail!$C109,SN_SHIPNum[],3)))</f>
        <v>N/A</v>
      </c>
      <c r="E114" s="229">
        <v>14188.04</v>
      </c>
      <c r="F114" s="205" t="s">
        <v>164</v>
      </c>
      <c r="G114" s="218">
        <v>43013</v>
      </c>
      <c r="H114" s="229">
        <v>14188.04</v>
      </c>
      <c r="I114" s="191">
        <f t="shared" si="9"/>
        <v>0</v>
      </c>
      <c r="J114" s="240">
        <f t="shared" si="10"/>
        <v>1</v>
      </c>
      <c r="K114" s="214">
        <f t="shared" si="11"/>
        <v>0</v>
      </c>
      <c r="L114" s="189">
        <f>IFERROR(MATCH(InvDetail!$B114,' Accting USE Data Entry Form'!$B$12:$B$60,0),0)</f>
        <v>30</v>
      </c>
      <c r="M114" s="183"/>
    </row>
    <row r="115" spans="1:13" ht="14.25" thickTop="1" thickBot="1" x14ac:dyDescent="0.25">
      <c r="A115" s="200">
        <v>17253</v>
      </c>
      <c r="B115" s="216" t="s">
        <v>64</v>
      </c>
      <c r="C115" s="230">
        <v>276</v>
      </c>
      <c r="D115" s="231">
        <f>IF(InvDetail!$C110="N/A","N/A",(VLOOKUP(InvDetail!$C110,SN_SHIPNum[],3)))</f>
        <v>42991</v>
      </c>
      <c r="E115" s="232">
        <v>38860.1875</v>
      </c>
      <c r="F115" s="186" t="s">
        <v>164</v>
      </c>
      <c r="G115" s="197">
        <v>43014</v>
      </c>
      <c r="H115" s="232">
        <v>34326.499333333297</v>
      </c>
      <c r="I115" s="191">
        <f t="shared" si="9"/>
        <v>4533.6881666667032</v>
      </c>
      <c r="J115" s="240">
        <f t="shared" si="10"/>
        <v>0.88333334298331156</v>
      </c>
      <c r="K115" s="220">
        <f t="shared" si="11"/>
        <v>4533.6881666667032</v>
      </c>
      <c r="L115" s="189">
        <f>IFERROR(MATCH(InvDetail!$B115,' Accting USE Data Entry Form'!$B$12:$B$60,0),0)</f>
        <v>22</v>
      </c>
      <c r="M115" s="182"/>
    </row>
    <row r="116" spans="1:13" ht="14.25" thickTop="1" thickBot="1" x14ac:dyDescent="0.25">
      <c r="A116" s="194">
        <v>17253</v>
      </c>
      <c r="B116" s="216" t="s">
        <v>64</v>
      </c>
      <c r="C116" s="227">
        <v>295</v>
      </c>
      <c r="D116" s="228">
        <f>IF(InvDetail!$C111="N/A","N/A",(VLOOKUP(InvDetail!$C111,SN_SHIPNum[],3)))</f>
        <v>42991</v>
      </c>
      <c r="E116" s="229">
        <v>38860.1875</v>
      </c>
      <c r="F116" s="186" t="s">
        <v>164</v>
      </c>
      <c r="G116" s="197">
        <v>43014</v>
      </c>
      <c r="H116" s="229">
        <v>34326.499333333333</v>
      </c>
      <c r="I116" s="191">
        <f t="shared" si="9"/>
        <v>4533.6881666666668</v>
      </c>
      <c r="J116" s="240">
        <f t="shared" si="10"/>
        <v>0.88333334298331245</v>
      </c>
      <c r="K116" s="214">
        <f t="shared" si="11"/>
        <v>4533.6881666666668</v>
      </c>
      <c r="L116" s="189">
        <f>IFERROR(MATCH(InvDetail!$B116,' Accting USE Data Entry Form'!$B$12:$B$60,0),0)</f>
        <v>22</v>
      </c>
      <c r="M116" s="183"/>
    </row>
    <row r="117" spans="1:13" ht="14.25" thickTop="1" thickBot="1" x14ac:dyDescent="0.25">
      <c r="A117" s="200">
        <v>17253</v>
      </c>
      <c r="B117" s="216" t="s">
        <v>64</v>
      </c>
      <c r="C117" s="230">
        <v>297</v>
      </c>
      <c r="D117" s="231">
        <f>IF(InvDetail!$C112="N/A","N/A",(VLOOKUP(InvDetail!$C112,SN_SHIPNum[],3)))</f>
        <v>42991</v>
      </c>
      <c r="E117" s="232">
        <v>38860.1875</v>
      </c>
      <c r="F117" s="186" t="s">
        <v>164</v>
      </c>
      <c r="G117" s="197">
        <v>43014</v>
      </c>
      <c r="H117" s="232">
        <v>34326.499333333333</v>
      </c>
      <c r="I117" s="191">
        <f t="shared" si="9"/>
        <v>4533.6881666666668</v>
      </c>
      <c r="J117" s="240">
        <f t="shared" si="10"/>
        <v>0.88333334298331245</v>
      </c>
      <c r="K117" s="220">
        <f t="shared" si="11"/>
        <v>4533.6881666666668</v>
      </c>
      <c r="L117" s="189">
        <f>IFERROR(MATCH(InvDetail!$B117,' Accting USE Data Entry Form'!$B$12:$B$60,0),0)</f>
        <v>22</v>
      </c>
      <c r="M117" s="182"/>
    </row>
    <row r="118" spans="1:13" ht="14.25" thickTop="1" thickBot="1" x14ac:dyDescent="0.25">
      <c r="A118" s="194">
        <v>17253</v>
      </c>
      <c r="B118" s="216" t="s">
        <v>70</v>
      </c>
      <c r="C118" s="227">
        <v>299</v>
      </c>
      <c r="D118" s="228">
        <f>IF(InvDetail!$C113="N/A","N/A",(VLOOKUP(InvDetail!$C113,SN_SHIPNum[],3)))</f>
        <v>42991</v>
      </c>
      <c r="E118" s="229">
        <v>38860.1875</v>
      </c>
      <c r="F118" s="186" t="s">
        <v>164</v>
      </c>
      <c r="G118" s="197">
        <v>43014</v>
      </c>
      <c r="H118" s="229">
        <v>19430.09375</v>
      </c>
      <c r="I118" s="191">
        <f t="shared" si="9"/>
        <v>19430.09375</v>
      </c>
      <c r="J118" s="240">
        <f t="shared" si="10"/>
        <v>0.5</v>
      </c>
      <c r="K118" s="214">
        <f t="shared" si="11"/>
        <v>19430.09375</v>
      </c>
      <c r="L118" s="189">
        <f>IFERROR(MATCH(InvDetail!$B118,' Accting USE Data Entry Form'!$B$12:$B$60,0),0)</f>
        <v>38</v>
      </c>
      <c r="M118" s="183"/>
    </row>
    <row r="119" spans="1:13" ht="14.25" thickTop="1" thickBot="1" x14ac:dyDescent="0.25">
      <c r="A119" s="200">
        <v>17253</v>
      </c>
      <c r="B119" s="222" t="s">
        <v>100</v>
      </c>
      <c r="C119" s="230" t="s">
        <v>120</v>
      </c>
      <c r="D119" s="231" t="str">
        <f>IF(InvDetail!$C114="N/A","N/A",(VLOOKUP(InvDetail!$C114,SN_SHIPNum[],3)))</f>
        <v>N/A</v>
      </c>
      <c r="E119" s="232">
        <v>14188.04</v>
      </c>
      <c r="F119" s="186" t="s">
        <v>164</v>
      </c>
      <c r="G119" s="197">
        <v>43014</v>
      </c>
      <c r="H119" s="232">
        <v>14188.04</v>
      </c>
      <c r="I119" s="191">
        <f t="shared" si="9"/>
        <v>0</v>
      </c>
      <c r="J119" s="240">
        <f t="shared" si="10"/>
        <v>1</v>
      </c>
      <c r="K119" s="220">
        <f t="shared" si="11"/>
        <v>0</v>
      </c>
      <c r="L119" s="189">
        <f>IFERROR(MATCH(InvDetail!$B119,' Accting USE Data Entry Form'!$B$12:$B$60,0),0)</f>
        <v>30</v>
      </c>
      <c r="M119" s="182"/>
    </row>
    <row r="120" spans="1:13" ht="14.25" thickTop="1" thickBot="1" x14ac:dyDescent="0.25">
      <c r="A120" s="194">
        <v>17260</v>
      </c>
      <c r="B120" s="266" t="s">
        <v>159</v>
      </c>
      <c r="C120" s="227" t="s">
        <v>120</v>
      </c>
      <c r="D120" s="228" t="str">
        <f>IF(InvDetail!$C125="N/A","N/A",(VLOOKUP(InvDetail!$C125,SN_SHIPNum[],3)))</f>
        <v>N/A</v>
      </c>
      <c r="E120" s="246">
        <v>15840</v>
      </c>
      <c r="F120" s="186" t="s">
        <v>173</v>
      </c>
      <c r="G120" s="197"/>
      <c r="H120" s="196"/>
      <c r="I120" s="247">
        <f t="shared" si="9"/>
        <v>15840</v>
      </c>
      <c r="J120" s="240">
        <f t="shared" si="10"/>
        <v>0</v>
      </c>
      <c r="K120" s="248">
        <f t="shared" si="11"/>
        <v>15840</v>
      </c>
      <c r="L120" s="189">
        <f>IFERROR(MATCH(InvDetail!$B120,' Accting USE Data Entry Form'!$B$12:$B$60,0),0)</f>
        <v>34</v>
      </c>
      <c r="M120" s="186"/>
    </row>
    <row r="121" spans="1:13" ht="14.25" thickTop="1" thickBot="1" x14ac:dyDescent="0.25">
      <c r="A121" s="209">
        <v>17265</v>
      </c>
      <c r="B121" s="216" t="s">
        <v>70</v>
      </c>
      <c r="C121" s="227">
        <v>292</v>
      </c>
      <c r="D121" s="228">
        <f>IF(InvDetail!$C115="N/A","N/A",(VLOOKUP(InvDetail!$C115,SN_SHIPNum[],3)))</f>
        <v>42998</v>
      </c>
      <c r="E121" s="229">
        <v>38860.1875</v>
      </c>
      <c r="F121" s="183"/>
      <c r="G121" s="212"/>
      <c r="H121" s="234"/>
      <c r="I121" s="191">
        <f t="shared" si="9"/>
        <v>38860.1875</v>
      </c>
      <c r="J121" s="240">
        <f t="shared" si="10"/>
        <v>0</v>
      </c>
      <c r="K121" s="214">
        <f t="shared" si="11"/>
        <v>38860.1875</v>
      </c>
      <c r="L121" s="189">
        <f>IFERROR(MATCH(InvDetail!$B121,' Accting USE Data Entry Form'!$B$12:$B$60,0),0)</f>
        <v>38</v>
      </c>
      <c r="M121" s="183"/>
    </row>
    <row r="122" spans="1:13" ht="14.25" thickTop="1" thickBot="1" x14ac:dyDescent="0.25">
      <c r="A122" s="215">
        <v>17265</v>
      </c>
      <c r="B122" s="216" t="s">
        <v>70</v>
      </c>
      <c r="C122" s="230">
        <v>301</v>
      </c>
      <c r="D122" s="254">
        <f>IF(InvDetail!$C116="N/A","N/A",(VLOOKUP(InvDetail!$C116,SN_SHIPNum[],3)))</f>
        <v>42998</v>
      </c>
      <c r="E122" s="232">
        <v>38860.1875</v>
      </c>
      <c r="F122" s="257"/>
      <c r="G122" s="259"/>
      <c r="H122" s="236"/>
      <c r="I122" s="260">
        <f t="shared" si="9"/>
        <v>38860.1875</v>
      </c>
      <c r="J122" s="251">
        <f t="shared" si="10"/>
        <v>0</v>
      </c>
      <c r="K122" s="262">
        <f t="shared" si="11"/>
        <v>38860.1875</v>
      </c>
      <c r="L122" s="189">
        <f>IFERROR(MATCH(InvDetail!$B122,' Accting USE Data Entry Form'!$B$12:$B$60,0),0)</f>
        <v>38</v>
      </c>
      <c r="M122" s="257"/>
    </row>
    <row r="123" spans="1:13" ht="14.25" thickTop="1" thickBot="1" x14ac:dyDescent="0.25">
      <c r="A123" s="209">
        <v>17265</v>
      </c>
      <c r="B123" s="216" t="s">
        <v>70</v>
      </c>
      <c r="C123" s="227">
        <v>302</v>
      </c>
      <c r="D123" s="249">
        <f>IF(InvDetail!$C117="N/A","N/A",(VLOOKUP(InvDetail!$C117,SN_SHIPNum[],3)))</f>
        <v>42998</v>
      </c>
      <c r="E123" s="229">
        <v>38860.1875</v>
      </c>
      <c r="F123" s="256"/>
      <c r="G123" s="258"/>
      <c r="H123" s="234"/>
      <c r="I123" s="260">
        <f t="shared" si="9"/>
        <v>38860.1875</v>
      </c>
      <c r="J123" s="251">
        <f t="shared" si="10"/>
        <v>0</v>
      </c>
      <c r="K123" s="261">
        <f t="shared" si="11"/>
        <v>38860.1875</v>
      </c>
      <c r="L123" s="189">
        <f>IFERROR(MATCH(InvDetail!$B123,' Accting USE Data Entry Form'!$B$12:$B$60,0),0)</f>
        <v>38</v>
      </c>
      <c r="M123" s="256"/>
    </row>
    <row r="124" spans="1:13" ht="14.25" thickTop="1" thickBot="1" x14ac:dyDescent="0.25">
      <c r="A124" s="215">
        <v>17265</v>
      </c>
      <c r="B124" s="210" t="s">
        <v>71</v>
      </c>
      <c r="C124" s="230">
        <v>303</v>
      </c>
      <c r="D124" s="231">
        <f>IF(InvDetail!$C118="N/A","N/A",(VLOOKUP(InvDetail!$C118,SN_SHIPNum[],3)))</f>
        <v>42998</v>
      </c>
      <c r="E124" s="232">
        <v>38860.1875</v>
      </c>
      <c r="F124" s="182"/>
      <c r="G124" s="218"/>
      <c r="H124" s="236"/>
      <c r="I124" s="191">
        <f t="shared" si="9"/>
        <v>38860.1875</v>
      </c>
      <c r="J124" s="240">
        <f t="shared" si="10"/>
        <v>0</v>
      </c>
      <c r="K124" s="220">
        <f t="shared" si="11"/>
        <v>38860.1875</v>
      </c>
      <c r="L124" s="189">
        <f>IFERROR(MATCH(InvDetail!$B124,' Accting USE Data Entry Form'!$B$12:$B$60,0),0)</f>
        <v>39</v>
      </c>
      <c r="M124" s="182"/>
    </row>
    <row r="125" spans="1:13" ht="13.5" thickTop="1" x14ac:dyDescent="0.2">
      <c r="A125" s="209">
        <v>17265</v>
      </c>
      <c r="B125" s="253" t="s">
        <v>100</v>
      </c>
      <c r="C125" s="227" t="s">
        <v>120</v>
      </c>
      <c r="D125" s="228" t="str">
        <f>IF(InvDetail!$C119="N/A","N/A",(VLOOKUP(InvDetail!$C119,SN_SHIPNum[],3)))</f>
        <v>N/A</v>
      </c>
      <c r="E125" s="229">
        <v>14188.04</v>
      </c>
      <c r="F125" s="183"/>
      <c r="G125" s="212"/>
      <c r="H125" s="234"/>
      <c r="I125" s="191">
        <f t="shared" si="9"/>
        <v>14188.04</v>
      </c>
      <c r="J125" s="240">
        <f t="shared" si="10"/>
        <v>0</v>
      </c>
      <c r="K125" s="214">
        <f t="shared" si="11"/>
        <v>14188.04</v>
      </c>
      <c r="L125" s="189">
        <f>IFERROR(MATCH(InvDetail!$B125,' Accting USE Data Entry Form'!$B$12:$B$60,0),0)</f>
        <v>30</v>
      </c>
      <c r="M125" s="183"/>
    </row>
    <row r="126" spans="1:13" x14ac:dyDescent="0.2">
      <c r="A126" s="267" t="s">
        <v>179</v>
      </c>
      <c r="B126"/>
      <c r="C126" s="268"/>
      <c r="D126" s="268"/>
      <c r="E126" s="274">
        <f>SUBTOTAL(109,Table3[Invoice Amount])</f>
        <v>8294702.8000000063</v>
      </c>
      <c r="F126" s="250"/>
      <c r="G126" s="269"/>
      <c r="H126" s="273">
        <f>SUBTOTAL(109,Table3[Amount Approved])</f>
        <v>7809493.7857500063</v>
      </c>
      <c r="I126" s="270">
        <f>SUBTOTAL(109,Table3[Retained])</f>
        <v>485209.01425000001</v>
      </c>
      <c r="J126" s="271"/>
      <c r="K126" s="250"/>
      <c r="L126" s="272"/>
      <c r="M126" s="250">
        <f>SUBTOTAL(103,Table3[Column3])</f>
        <v>16</v>
      </c>
    </row>
  </sheetData>
  <conditionalFormatting sqref="B72:B73">
    <cfRule type="expression" dxfId="61" priority="2" stopIfTrue="1">
      <formula>AND($Q72=100%,$U72&lt;0.01)</formula>
    </cfRule>
  </conditionalFormatting>
  <conditionalFormatting sqref="B51:B54">
    <cfRule type="expression" dxfId="60" priority="5">
      <formula>$Q51=100%</formula>
    </cfRule>
  </conditionalFormatting>
  <conditionalFormatting sqref="B51:B54">
    <cfRule type="expression" dxfId="59" priority="4" stopIfTrue="1">
      <formula>AND($Q51=100%,$U51&lt;0.01)</formula>
    </cfRule>
  </conditionalFormatting>
  <conditionalFormatting sqref="B72:B73">
    <cfRule type="expression" dxfId="58" priority="3">
      <formula>$Q72=100%</formula>
    </cfRule>
  </conditionalFormatting>
  <conditionalFormatting sqref="D2:D125 D127:D11394">
    <cfRule type="cellIs" dxfId="57" priority="1" operator="equal">
      <formula>0</formula>
    </cfRule>
  </conditionalFormatting>
  <dataValidations count="1">
    <dataValidation allowBlank="1" showInputMessage="1" showErrorMessage="1" error="Must choose from Drop Down Menu" sqref="F1:F55 H105:H114 H64 H75:H99 H120:H124 M56:M73 F70:F125 E127:F1048576 E2:E125"/>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error="Must choose from Drop Down Menu">
          <x14:formula1>
            <xm:f>' Accting USE Data Entry Form'!$B$12:$B$60</xm:f>
          </x14:formula1>
          <xm:sqref>H74</xm:sqref>
        </x14:dataValidation>
        <x14:dataValidation type="list" allowBlank="1">
          <x14:formula1>
            <xm:f>List!$I$3:$I$136</xm:f>
          </x14:formula1>
          <xm:sqref>C2:D125 C127:D1048576</xm:sqref>
        </x14:dataValidation>
        <x14:dataValidation type="list" allowBlank="1" showInputMessage="1" showErrorMessage="1">
          <x14:formula1>
            <xm:f>Invoice!$A$2:$A$47</xm:f>
          </x14:formula1>
          <xm:sqref>A2:A125 A127:A1048576</xm:sqref>
        </x14:dataValidation>
        <x14:dataValidation type="list" allowBlank="1" showInputMessage="1" showErrorMessage="1">
          <x14:formula1>
            <xm:f>' Accting USE Data Entry Form'!$B$12:$B$60</xm:f>
          </x14:formula1>
          <xm:sqref>B2:B125 B127:B1048576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1 1 . 0 . 9 1 6 6 . 1 8 1 ] ] > < / C u s t o m C o n t e n t > < / G e m i n i > 
</file>

<file path=customXml/item10.xml>��< ? x m l   v e r s i o n = " 1 . 0 "   e n c o d i n g = " U T F - 1 6 " ? > < G e m i n i   x m l n s = " h t t p : / / g e m i n i / p i v o t c u s t o m i z a t i o n / T a b l e X M L _ I n v o i c e H e a d e r " > < C u s t o m C o n t e n t > < ! [ C D A T A [ < T a b l e W i d g e t G r i d S e r i a l i z a t i o n   x m l n s : x s i = " h t t p : / / w w w . w 3 . o r g / 2 0 0 1 / X M L S c h e m a - i n s t a n c e "   x m l n s : x s d = " h t t p : / / w w w . w 3 . o r g / 2 0 0 1 / X M L S c h e m a " > < C o l u m n S u g g e s t e d T y p e   / > < C o l u m n F o r m a t   / > < C o l u m n A c c u r a c y   / > < C o l u m n C u r r e n c y S y m b o l   / > < C o l u m n P o s i t i v e P a t t e r n   / > < C o l u m n N e g a t i v e P a t t e r n   / > < C o l u m n W i d t h s > < i t e m > < k e y > < s t r i n g > I n v o i c e I D < / s t r i n g > < / k e y > < v a l u e > < i n t > 1 1 7 < / i n t > < / v a l u e > < / i t e m > < i t e m > < k e y > < s t r i n g > I n v o i c e D a t e < / s t r i n g > < / k e y > < v a l u e > < i n t > 1 3 5 < / i n t > < / v a l u e > < / i t e m > < i t e m > < k e y > < s t r i n g > V e n d o r < / s t r i n g > < / k e y > < v a l u e > < i n t > 9 9 < / i n t > < / v a l u e > < / i t e m > < i t e m > < k e y > < s t r i n g > D e s c r i p t i o n < / s t r i n g > < / k e y > < v a l u e > < i n t > 1 3 2 < / i n t > < / v a l u e > < / i t e m > < i t e m > < k e y > < s t r i n g > T o t   A m o u n t < / s t r i n g > < / k e y > < v a l u e > < i n t > 1 3 2 < / i n t > < / v a l u e > < / i t e m > < / C o l u m n W i d t h s > < C o l u m n D i s p l a y I n d e x > < i t e m > < k e y > < s t r i n g > I n v o i c e I D < / s t r i n g > < / k e y > < v a l u e > < i n t > 0 < / i n t > < / v a l u e > < / i t e m > < i t e m > < k e y > < s t r i n g > I n v o i c e D a t e < / s t r i n g > < / k e y > < v a l u e > < i n t > 1 < / i n t > < / v a l u e > < / i t e m > < i t e m > < k e y > < s t r i n g > V e n d o r < / s t r i n g > < / k e y > < v a l u e > < i n t > 2 < / i n t > < / v a l u e > < / i t e m > < i t e m > < k e y > < s t r i n g > D e s c r i p t i o n < / s t r i n g > < / k e y > < v a l u e > < i n t > 3 < / i n t > < / v a l u e > < / i t e m > < i t e m > < k e y > < s t r i n g > T o t   A m o u n t < / s t r i n g > < / k e y > < v a l u e > < i n t > 4 < / 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L i n k e d T a b l e s " > < C u s t o m C o n t e n t > < ! [ C D A T A [ < L i n k e d T a b l e s   x m l n s : x s i = " h t t p : / / w w w . w 3 . o r g / 2 0 0 1 / X M L S c h e m a - i n s t a n c e "   x m l n s : x s d = " h t t p : / / w w w . w 3 . o r g / 2 0 0 1 / X M L S c h e m a " > < L i n k e d T a b l e L i s t > < L i n k e d T a b l e I n f o > < E x c e l T a b l e N a m e > P O L i n e T a b l e < / E x c e l T a b l e N a m e > < G e m i n i T a b l e I d > P O L i n e T a b l e < / G e m i n i T a b l e I d > < L i n k e d C o l u m n L i s t   / > < U p d a t e N e e d e d > f a l s e < / U p d a t e N e e d e d > < R o w C o u n t > 0 < / R o w C o u n t > < / L i n k e d T a b l e I n f o > < L i n k e d T a b l e I n f o > < E x c e l T a b l e N a m e > I n v o i c e _ D e t a i l s < / E x c e l T a b l e N a m e > < G e m i n i T a b l e I d > T a b l e 6 < / G e m i n i T a b l e I d > < L i n k e d C o l u m n L i s t   / > < U p d a t e N e e d e d > f a l s e < / U p d a t e N e e d e d > < R o w C o u n t > 0 < / R o w C o u n t > < / L i n k e d T a b l e I n f o > < L i n k e d T a b l e I n f o > < E x c e l T a b l e N a m e > I n v o i c e H e a d e r < / E x c e l T a b l e N a m e > < G e m i n i T a b l e I d > I n v o i c e H e a d e r < / G e m i n i T a b l e I d > < L i n k e d C o l u m n L i s t   / > < U p d a t e N e e d e d > f a l s e < / U p d a t e N e e d e d > < R o w C o u n t > 0 < / R o w C o u n t > < / L i n k e d T a b l e I n f o > < / L i n k e d T a b l e L i s t > < / L i n k e d T a b l e s > ] ] > < / C u s t o m C o n t e n t > < / G e m i n i > 
</file>

<file path=customXml/item14.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 I n v o i c e # < / s t r i n g > < / k e y > < v a l u e > < i n t > 1 0 8 < / i n t > < / v a l u e > < / i t e m > < i t e m > < k e y > < s t r i n g > C a v i t y < / s t r i n g > < / k e y > < v a l u e > < i n t > 9 0 < / i n t > < / v a l u e > < / i t e m > < i t e m > < k e y > < s t r i n g > D e s c r i p t i o n < / s t r i n g > < / k e y > < v a l u e > < i n t > 1 3 2 < / i n t > < / v a l u e > < / i t e m > < i t e m > < k e y > < s t r i n g > I n v o i c e   A m o u n t < / s t r i n g > < / k e y > < v a l u e > < i n t > 1 6 5 < / i n t > < / v a l u e > < / i t e m > < i t e m > < k e y > < s t r i n g > N o t e < / s t r i n g > < / k e y > < v a l u e > < i n t > 8 0 < / i n t > < / v a l u e > < / i t e m > < i t e m > < k e y > < s t r i n g > A p p r o v a l   D a t e < / s t r i n g > < / k e y > < v a l u e > < i n t > 1 5 3 < / i n t > < / v a l u e > < / i t e m > < i t e m > < k e y > < s t r i n g > A m o u n t   A p p r o v e d < / s t r i n g > < / k e y > < v a l u e > < i n t > 1 8 5 < / i n t > < / v a l u e > < / i t e m > < i t e m > < k e y > < s t r i n g > R e m a i n g < / s t r i n g > < / k e y > < v a l u e > < i n t > 1 0 9 < / i n t > < / v a l u e > < / i t e m > < i t e m > < k e y > < s t r i n g > P O   L i n e < / s t r i n g > < / k e y > < v a l u e > < i n t > 1 0 1 < / i n t > < / v a l u e > < / i t e m > < i t e m > < k e y > < s t r i n g > C o l u m n 3 < / s t r i n g > < / k e y > < v a l u e > < i n t > 1 1 2 < / i n t > < / v a l u e > < / i t e m > < / C o l u m n W i d t h s > < C o l u m n D i s p l a y I n d e x > < i t e m > < k e y > < s t r i n g > I n v o i c e # < / s t r i n g > < / k e y > < v a l u e > < i n t > 0 < / i n t > < / v a l u e > < / i t e m > < i t e m > < k e y > < s t r i n g > C a v i t y < / s t r i n g > < / k e y > < v a l u e > < i n t > 1 < / i n t > < / v a l u e > < / i t e m > < i t e m > < k e y > < s t r i n g > D e s c r i p t i o n < / s t r i n g > < / k e y > < v a l u e > < i n t > 2 < / i n t > < / v a l u e > < / i t e m > < i t e m > < k e y > < s t r i n g > I n v o i c e   A m o u n t < / s t r i n g > < / k e y > < v a l u e > < i n t > 3 < / i n t > < / v a l u e > < / i t e m > < i t e m > < k e y > < s t r i n g > N o t e < / s t r i n g > < / k e y > < v a l u e > < i n t > 4 < / i n t > < / v a l u e > < / i t e m > < i t e m > < k e y > < s t r i n g > A p p r o v a l   D a t e < / s t r i n g > < / k e y > < v a l u e > < i n t > 5 < / i n t > < / v a l u e > < / i t e m > < i t e m > < k e y > < s t r i n g > A m o u n t   A p p r o v e d < / s t r i n g > < / k e y > < v a l u e > < i n t > 6 < / i n t > < / v a l u e > < / i t e m > < i t e m > < k e y > < s t r i n g > R e m a i n g < / s t r i n g > < / k e y > < v a l u e > < i n t > 7 < / i n t > < / v a l u e > < / i t e m > < i t e m > < k e y > < s t r i n g > P O   L i n e < / s t r i n g > < / k e y > < v a l u e > < i n t > 8 < / i n t > < / v a l u e > < / i t e m > < i t e m > < k e y > < s t r i n g > C o l u m n 3 < / s t r i n g > < / k e y > < v a l u e > < i n t > 9 < / 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S a n d b o x N o n E m p t y " > < C u s t o m C o n t e n t > < ! [ C D A T A [ 1 ] ] > < / C u s t o m C o n t e n t > < / G e m i n i > 
</file>

<file path=customXml/item16.xml>��< ? x m l   v e r s i o n = " 1 . 0 "   e n c o d i n g = " U T F - 1 6 " ? > < G e m i n i   x m l n s = " h t t p : / / g e m i n i / p i v o t c u s t o m i z a t i o n / 1 3 8 0 f e f f - 6 3 8 8 - 4 3 e e - 8 3 b 2 - c d 8 1 0 a 2 9 b f f 6 " > < C u s t o m C o n t e n t > < ! [ C D A T A [ < ? x m l   v e r s i o n = " 1 . 0 "   e n c o d i n g = " u t f - 1 6 " ? > < S e t t i n g s > < C a l c u l a t e d F i e l d s > < i t e m > < M e a s u r e N a m e > E B < / M e a s u r e N a m e > < D i s p l a y N a m e > E B < / D i s p l a y N a m e > < V i s i b l e > T r u e < / V i s i b l e > < / i t e m > < i t e m > < M e a s u r e N a m e > E n d B a l < / M e a s u r e N a m e > < D i s p l a y N a m e > E n d B a l < / D i s p l a y N a m e > < V i s i b l e > T r u e < / V i s i b l e > < / i t e m > < i t e m > < M e a s u r e N a m e > % C o m p l e t e < / M e a s u r e N a m e > < D i s p l a y N a m e > % C o m p l e t e < / D i s p l a y N a m e > < V i s i b l e > T r u e < / V i s i b l e > < / i t e m > < i t e m > < M e a s u r e N a m e > S T A T U S < / M e a s u r e N a m e > < D i s p l a y N a m e > S T A T U S < / D i s p l a y N a m e > < V i s i b l e > F a l s e < / V i s i b l e > < / i t e m > < / C a l c u l a t e d F i e l d s > < S A H o s t H a s h > 0 < / S A H o s t H a s h > < G e m i n i F i e l d L i s t V i s i b l e > T r u e < / G e m i n i F i e l d L i s t V i s i b l e > < / S e t t i n g s > ] ] > < / C u s t o m C o n t e n t > < / G e m i n i > 
</file>

<file path=customXml/item17.xml>��< ? x m l   v e r s i o n = " 1 . 0 "   e n c o d i n g = " U T F - 1 6 " ? > < G e m i n i   x m l n s = " h t t p : / / g e m i n i / p i v o t c u s t o m i z a t i o n / T a b l e X M L _ P O L i n e T a b l e " > < 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 / & g t ; & l t ; C o l u m n W i d t h s & g t ; & l t ; i t e m & g t ; & l t ; k e y & g t ; & l t ; s t r i n g & g t ; P O   L i n e   # & l t ; / s t r i n g & g t ; & l t ; / k e y & g t ; & l t ; v a l u e & g t ; & l t ; i n t & g t ; 1 1 4 & l t ; / i n t & g t ; & l t ; / v a l u e & g t ; & l t ; / i t e m & g t ; & l t ; i t e m & g t ; & l t ; k e y & g t ; & l t ; s t r i n g & g t ; D e s c r i p t i o n & l t ; / s t r i n g & g t ; & l t ; / k e y & g t ; & l t ; v a l u e & g t ; & l t ; i n t & g t ; 1 3 2 & l t ; / i n t & g t ; & l t ; / v a l u e & g t ; & l t ; / i t e m & g t ; & l t ; i t e m & g t ; & l t ; k e y & g t ; & l t ; s t r i n g & g t ; E s t   D a t e & l t ; / s t r i n g & g t ; & l t ; / k e y & g t ; & l t ; v a l u e & g t ; & l t ; i n t & g t ; 1 0 6 & l t ; / i n t & g t ; & l t ; / v a l u e & g t ; & l t ; / i t e m & g t ; & l t ; i t e m & g t ; & l t ; k e y & g t ; & l t ; s t r i n g & g t ; C a t e g o r y & l t ; / s t r i n g & g t ; & l t ; / k e y & g t ; & l t ; v a l u e & g t ; & l t ; i n t & g t ; 1 1 2 & l t ; / i n t & g t ; & l t ; / v a l u e & g t ; & l t ; / i t e m & g t ; & l t ; i t e m & g t ; & l t ; k e y & g t ; & l t ; s t r i n g & g t ; N O T E S & l t ; / s t r i n g & g t ; & l t ; / k e y & g t ; & l t ; v a l u e & g t ; & l t ; i n t & g t ; 9 4 & l t ; / i n t & g t ; & l t ; / v a l u e & g t ; & l t ; / i t e m & g t ; & l t ; i t e m & g t ; & l t ; k e y & g t ; & l t ; s t r i n g & g t ; B e g   B a l & l t ; / s t r i n g & g t ; & l t ; / k e y & g t ; & l t ; v a l u e & g t ; & l t ; i n t & g t ; 9 8 & l t ; / i n t & g t ; & l t ; / v a l u e & g t ; & l t ; / i t e m & g t ; & l t ; i t e m & g t ; & l t ; k e y & g t ; & l t ; s t r i n g & g t ; P h a s e & l t ; / s t r i n g & g t ; & l t ; / k e y & g t ; & l t ; v a l u e & g t ; & l t ; i n t & g t ; 8 9 & l t ; / i n t & g t ; & l t ; / v a l u e & g t ; & l t ; / i t e m & g t ; & l t ; i t e m & g t ; & l t ; k e y & g t ; & l t ; s t r i n g & g t ; F u n d i n g   A c t i o n & l t ; / s t r i n g & g t ; & l t ; / k e y & g t ; & l t ; v a l u e & g t ; & l t ; i n t & g t ; 1 5 9 & l t ; / i n t & g t ; & l t ; / v a l u e & g t ; & l t ; / i t e m & g t ; & l t ; i t e m & g t ; & l t ; k e y & g t ; & l t ; s t r i n g & g t ; F u n d i n g   D a t e & l t ; / s t r i n g & g t ; & l t ; / k e y & g t ; & l t ; v a l u e & g t ; & l t ; i n t & g t ; 1 4 5 & l t ; / i n t & g t ; & l t ; / v a l u e & g t ; & l t ; / i t e m & g t ; & l t ; / C o l u m n W i d t h s & g t ; & l t ; C o l u m n D i s p l a y I n d e x & g t ; & l t ; i t e m & g t ; & l t ; k e y & g t ; & l t ; s t r i n g & g t ; P O   L i n e   # & l t ; / s t r i n g & g t ; & l t ; / k e y & g t ; & l t ; v a l u e & g t ; & l t ; i n t & g t ; 0 & l t ; / i n t & g t ; & l t ; / v a l u e & g t ; & l t ; / i t e m & g t ; & l t ; i t e m & g t ; & l t ; k e y & g t ; & l t ; s t r i n g & g t ; D e s c r i p t i o n & l t ; / s t r i n g & g t ; & l t ; / k e y & g t ; & l t ; v a l u e & g t ; & l t ; i n t & g t ; 1 & l t ; / i n t & g t ; & l t ; / v a l u e & g t ; & l t ; / i t e m & g t ; & l t ; i t e m & g t ; & l t ; k e y & g t ; & l t ; s t r i n g & g t ; E s t   D a t e & l t ; / s t r i n g & g t ; & l t ; / k e y & g t ; & l t ; v a l u e & g t ; & l t ; i n t & g t ; 2 & l t ; / i n t & g t ; & l t ; / v a l u e & g t ; & l t ; / i t e m & g t ; & l t ; i t e m & g t ; & l t ; k e y & g t ; & l t ; s t r i n g & g t ; C a t e g o r y & l t ; / s t r i n g & g t ; & l t ; / k e y & g t ; & l t ; v a l u e & g t ; & l t ; i n t & g t ; 6 & l t ; / i n t & g t ; & l t ; / v a l u e & g t ; & l t ; / i t e m & g t ; & l t ; i t e m & g t ; & l t ; k e y & g t ; & l t ; s t r i n g & g t ; N O T E S & l t ; / s t r i n g & g t ; & l t ; / k e y & g t ; & l t ; v a l u e & g t ; & l t ; i n t & g t ; 3 & l t ; / i n t & g t ; & l t ; / v a l u e & g t ; & l t ; / i t e m & g t ; & l t ; i t e m & g t ; & l t ; k e y & g t ; & l t ; s t r i n g & g t ; B e g   B a l & l t ; / s t r i n g & g t ; & l t ; / k e y & g t ; & l t ; v a l u e & g t ; & l t ; i n t & g t ; 4 & l t ; / i n t & g t ; & l t ; / v a l u e & g t ; & l t ; / i t e m & g t ; & l t ; i t e m & g t ; & l t ; k e y & g t ; & l t ; s t r i n g & g t ; P h a s e & l t ; / s t r i n g & g t ; & l t ; / k e y & g t ; & l t ; v a l u e & g t ; & l t ; i n t & g t ; 5 & l t ; / i n t & g t ; & l t ; / v a l u e & g t ; & l t ; / i t e m & g t ; & l t ; i t e m & g t ; & l t ; k e y & g t ; & l t ; s t r i n g & g t ; F u n d i n g   A c t i o n & l t ; / s t r i n g & g t ; & l t ; / k e y & g t ; & l t ; v a l u e & g t ; & l t ; i n t & g t ; 7 & l t ; / i n t & g t ; & l t ; / v a l u e & g t ; & l t ; / i t e m & g t ; & l t ; i t e m & g t ; & l t ; k e y & g t ; & l t ; s t r i n g & g t ; F u n d i n g   D a t e & l t ; / s t r i n g & g t ; & l t ; / k e y & g t ; & l t ; v a l u e & g t ; & l t ; i n t & g t ; 8 & l t ; / i n t & g t ; & l t ; / v a l u e & g t ; & l t ; / i t e m & g t ; & l t ; / C o l u m n D i s p l a y I n d e x & g t ; & l t ; C o l u m n F r o z e n   / & g t ; & l t ; C o l u m n C h e c k e d   / & g t ; & l t ; C o l u m n F i l t e r   / & g t ; & l t ; S e l e c t i o n F i l t e r   / & g t ; & l t ; F i l t e r P a r a m e t e r s   / & g t ; & l t ; I s S o r t D e s c e n d i n g & g t ; f a l s e & l t ; / I s S o r t D e s c e n d i n g & g t ; & l t ; / T a b l e W i d g e t G r i d S e r i a l i z a t i o n & g t ; < / C u s t o m C o n t e n t > < / G e m i n i > 
</file>

<file path=customXml/item18.xml>��< ? x m l   v e r s i o n = " 1 . 0 "   e n c o d i n g = " U T F - 1 6 " ? > < G e m i n i   x m l n s = " h t t p : / / g e m i n i / p i v o t c u s t o m i z a t i o n / T a b l e O r d e r " > < C u s t o m C o n t e n t > P O L i n e T a b l e , T a b l e 6 , I n v o i c e H e a d e r < / C u s t o m C o n t e n t > < / G e m i n i > 
</file>

<file path=customXml/item1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P O L i n e T a b l e & l t ; / K e y & g t ; & l t ; V a l u e   x m l n s : a = " h t t p : / / s c h e m a s . d a t a c o n t r a c t . o r g / 2 0 0 4 / 0 7 / M i c r o s o f t . A n a l y s i s S e r v i c e s . C o m m o n " & g t ; & l t ; a : H a s F o c u s & g t ; t r u e & l t ; / a : H a s F o c u s & g t ; & l t ; a : S i z e A t D p i 9 6 & g t ; 1 3 4 & l t ; / a : S i z e A t D p i 9 6 & g t ; & l t ; a : V i s i b l e & g t ; t r u e & l t ; / a : V i s i b l e & g t ; & l t ; / V a l u e & g t ; & l t ; / K e y V a l u e O f s t r i n g S a n d b o x E d i t o r . M e a s u r e G r i d S t a t e S c d E 3 5 R y & g t ; & l t ; K e y V a l u e O f s t r i n g S a n d b o x E d i t o r . M e a s u r e G r i d S t a t e S c d E 3 5 R y & g t ; & l t ; K e y & g t ; T a b l e 6 & l t ; / K e y & g t ; & l t ; V a l u e   x m l n s : a = " h t t p : / / s c h e m a s . d a t a c o n t r a c t . o r g / 2 0 0 4 / 0 7 / M i c r o s o f t . A n a l y s i s S e r v i c e s . C o m m o n " & g t ; & l t ; a : H a s F o c u s & g t ; f a l s e & l t ; / a : H a s F o c u s & g t ; & l t ; a : S i z e A t D p i 9 6 & g t ; 1 2 4 & l t ; / a : S i z e A t D p i 9 6 & g t ; & l t ; a : V i s i b l e & g t ; t r u e & l t ; / a : V i s i b l e & g t ; & l t ; / V a l u e & g t ; & l t ; / K e y V a l u e O f s t r i n g S a n d b o x E d i t o r . M e a s u r e G r i d S t a t e S c d E 3 5 R y & g t ; & l t ; K e y V a l u e O f s t r i n g S a n d b o x E d i t o r . M e a s u r e G r i d S t a t e S c d E 3 5 R y & g t ; & l t ; K e y & g t ; I n v o i c e H e a d e r & l t ; / K e y & g t ; & l t ; V a l u e   x m l n s : a = " h t t p : / / s c h e m a s . d a t a c o n t r a c t . o r g / 2 0 0 4 / 0 7 / M i c r o s o f t . A n a l y s i s S e r v i c e s . C o m m o n " & g t ; & l t ; a : H a s F o c u s & g t ; t r u e & l t ; / a : H a s F o c u s & g t ; & l t ; a : S i z e A t D p i 9 6 & g t ; 1 3 0 & l t ; / a : S i z e A t D p i 9 6 & g t ; & l t ; a : V i s i b l e & g t ; t r u e & l t ; / a : V i s i b l e & g t ; & l t ; / V a l u e & g t ; & l t ; / K e y V a l u e O f s t r i n g S a n d b o x E d i t o r . M e a s u r e G r i d S t a t e S c d E 3 5 R y & g t ; & l t ; / A r r a y O f K e y V a l u e O f s t r i n g S a n d b o x E d i t o r . M e a s u r e G r i d S t a t e S c d E 3 5 R y & g t ; < / C u s t o m C o n t e n t > < / G e m i n i > 
</file>

<file path=customXml/item2.xml>��< ? x m l   v e r s i o n = " 1 . 0 "   e n c o d i n g = " U T F - 1 6 " ? > < G e m i n i   x m l n s = " h t t p : / / g e m i n i / p i v o t c u s t o m i z a t i o n / I s S a n d b o x E m b e d d e d " > < C u s t o m C o n t e n t > < ! [ C D A T A [ y e s ] ] > < / 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 2 0 1 7 - 0 9 - 0 1 T 1 0 : 0 7 : 0 9 . 5 3 6 7 7 7 3 - 0 4 : 0 0 < / L a s t P r o c e s s e d T i m e > < / D a t a M o d e l i n g S a n d b o x . S e r i a l i z e d S a n d b o x E r r o r C a c h e > ] ] > < / C u s t o m C o n t e n t > < / G e m i n i > 
</file>

<file path=customXml/item2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I n v o i c 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  # & l t ; / K e y & g t ; & l t ; / D i a g r a m O b j e c t K e y & g t ; & l t ; D i a g r a m O b j e c t K e y & g t ; & l t ; K e y & g t ; M e a s u r e s \ S u m   o f   I n v o i c e   # \ T a g I n f o \ F o r m u l a & l t ; / K e y & g t ; & l t ; / D i a g r a m O b j e c t K e y & g t ; & l t ; D i a g r a m O b j e c t K e y & g t ; & l t ; K e y & g t ; M e a s u r e s \ S u m   o f   I n v o i c e   # \ T a g I n f o \ V a l u e & l t ; / K e y & g t ; & l t ; / D i a g r a m O b j e c t K e y & g t ; & l t ; D i a g r a m O b j e c t K e y & g t ; & l t ; K e y & g t ; M e a s u r e s \ S u m   o f   I n v o i c e   A m o u n t & l t ; / K e y & g t ; & l t ; / D i a g r a m O b j e c t K e y & g t ; & l t ; D i a g r a m O b j e c t K e y & g t ; & l t ; K e y & g t ; M e a s u r e s \ S u m   o f   I n v o i c e   A m o u n t \ T a g I n f o \ F o r m u l a & l t ; / K e y & g t ; & l t ; / D i a g r a m O b j e c t K e y & g t ; & l t ; D i a g r a m O b j e c t K e y & g t ; & l t ; K e y & g t ; M e a s u r e s \ S u m   o f   I n v o i c e   A m o u n t \ T a g I n f o \ V a l u e & l t ; / K e y & g t ; & l t ; / D i a g r a m O b j e c t K e y & g t ; & l t ; D i a g r a m O b j e c t K e y & g t ; & l t ; K e y & g t ; M e a s u r e s \ S u m   o f   A m o u n t   A p p r o v e d & l t ; / K e y & g t ; & l t ; / D i a g r a m O b j e c t K e y & g t ; & l t ; D i a g r a m O b j e c t K e y & g t ; & l t ; K e y & g t ; M e a s u r e s \ S u m   o f   A m o u n t   A p p r o v e d \ T a g I n f o \ F o r m u l a & l t ; / K e y & g t ; & l t ; / D i a g r a m O b j e c t K e y & g t ; & l t ; D i a g r a m O b j e c t K e y & g t ; & l t ; K e y & g t ; M e a s u r e s \ S u m   o f   A m o u n t   A p p r o v e d \ T a g I n f o \ V a l u e & l t ; / K e y & g t ; & l t ; / D i a g r a m O b j e c t K e y & g t ; & l t ; D i a g r a m O b j e c t K e y & g t ; & l t ; K e y & g t ; M e a s u r e s \ S u m   o f   D o l l a r   A p p r o v e d & l t ; / K e y & g t ; & l t ; / D i a g r a m O b j e c t K e y & g t ; & l t ; D i a g r a m O b j e c t K e y & g t ; & l t ; K e y & g t ; M e a s u r e s \ S u m   o f   D o l l a r   A p p r o v e d \ T a g I n f o \ F o r m u l a & l t ; / K e y & g t ; & l t ; / D i a g r a m O b j e c t K e y & g t ; & l t ; D i a g r a m O b j e c t K e y & g t ; & l t ; K e y & g t ; M e a s u r e s \ S u m   o f   D o l l a r   A p p r o v e d \ T a g I n f o \ V a l u e & l t ; / K e y & g t ; & l t ; / D i a g r a m O b j e c t K e y & g t ; & l t ; D i a g r a m O b j e c t K e y & g t ; & l t ; K e y & g t ; C o l u m n s \ I n v o i c e   # & l t ; / K e y & g t ; & l t ; / D i a g r a m O b j e c t K e y & g t ; & l t ; D i a g r a m O b j e c t K e y & g t ; & l t ; K e y & g t ; C o l u m n s \ I n v o i c e   D a t e & l t ; / K e y & g t ; & l t ; / D i a g r a m O b j e c t K e y & g t ; & l t ; D i a g r a m O b j e c t K e y & g t ; & l t ; K e y & g t ; C o l u m n s \ I n v o i c e   A m o u n t & l t ; / K e y & g t ; & l t ; / D i a g r a m O b j e c t K e y & g t ; & l t ; D i a g r a m O b j e c t K e y & g t ; & l t ; K e y & g t ; C o l u m n s \ D e s c r i p t i o n & l t ; / K e y & g t ; & l t ; / D i a g r a m O b j e c t K e y & g t ; & l t ; D i a g r a m O b j e c t K e y & g t ; & l t ; K e y & g t ; C o l u m n s \ A m o u n t   A p p r o v e d & l t ; / K e y & g t ; & l t ; / D i a g r a m O b j e c t K e y & g t ; & l t ; D i a g r a m O b j e c t K e y & g t ; & l t ; K e y & g t ; C o l u m n s \ A p p r o v a l   D a t e & l t ; / K e y & g t ; & l t ; / D i a g r a m O b j e c t K e y & g t ; & l t ; D i a g r a m O b j e c t K e y & g t ; & l t ; K e y & g t ; C o l u m n s \ D o l l a r   A p p r o v e d & l t ; / K e y & g t ; & l t ; / D i a g r a m O b j e c t K e y & g t ; & l t ; D i a g r a m O b j e c t K e y & g t ; & l t ; K e y & g t ; C o l u m n s \ P O   L i n e   # & l t ; / K e y & g t ; & l t ; / D i a g r a m O b j e c t K e y & g t ; & l t ; D i a g r a m O b j e c t K e y & g t ; & l t ; K e y & g t ; C o l u m n s \ N o t e s & l t ; / K e y & g t ; & l t ; / D i a g r a m O b j e c t K e y & g t ; & l t ; D i a g r a m O b j e c t K e y & g t ; & l t ; K e y & g t ; L i n k s \ & a m p ; l t ; C o l u m n s \ S u m   o f   I n v o i c e   # & a m p ; g t ; - & a m p ; l t ; M e a s u r e s \ I n v o i c e   # & a m p ; g t ; & l t ; / K e y & g t ; & l t ; / D i a g r a m O b j e c t K e y & g t ; & l t ; D i a g r a m O b j e c t K e y & g t ; & l t ; K e y & g t ; L i n k s \ & a m p ; l t ; C o l u m n s \ S u m   o f   I n v o i c e   # & a m p ; g t ; - & a m p ; l t ; M e a s u r e s \ I n v o i c e   # & a m p ; g t ; \ C O L U M N & l t ; / K e y & g t ; & l t ; / D i a g r a m O b j e c t K e y & g t ; & l t ; D i a g r a m O b j e c t K e y & g t ; & l t ; K e y & g t ; L i n k s \ & a m p ; l t ; C o l u m n s \ S u m   o f   I n v o i c e   # & a m p ; g t ; - & a m p ; l t ; M e a s u r e s \ I n v o i c e   # & a m p ; g t ; \ M E A S U R E & l t ; / K e y & g t ; & l t ; / D i a g r a m O b j e c t K e y & g t ; & l t ; D i a g r a m O b j e c t K e y & g t ; & l t ; K e y & g t ; L i n k s \ & a m p ; l t ; C o l u m n s \ S u m   o f   I n v o i c e   A m o u n t & a m p ; g t ; - & a m p ; l t ; M e a s u r e s \ I n v o i c e   A m o u n t & a m p ; g t ; & l t ; / K e y & g t ; & l t ; / D i a g r a m O b j e c t K e y & g t ; & l t ; D i a g r a m O b j e c t K e y & g t ; & l t ; K e y & g t ; L i n k s \ & a m p ; l t ; C o l u m n s \ S u m   o f   I n v o i c e   A m o u n t & a m p ; g t ; - & a m p ; l t ; M e a s u r e s \ I n v o i c e   A m o u n t & a m p ; g t ; \ C O L U M N & l t ; / K e y & g t ; & l t ; / D i a g r a m O b j e c t K e y & g t ; & l t ; D i a g r a m O b j e c t K e y & g t ; & l t ; K e y & g t ; L i n k s \ & a m p ; l t ; C o l u m n s \ S u m   o f   I n v o i c e   A m o u n t & a m p ; g t ; - & a m p ; l t ; M e a s u r e s \ I n v o i c e   A m o u n t & a m p ; g t ; \ M E A S U R E & l t ; / K e y & g t ; & l t ; / D i a g r a m O b j e c t K e y & g t ; & l t ; D i a g r a m O b j e c t K e y & g t ; & l t ; K e y & g t ; L i n k s \ & a m p ; l t ; C o l u m n s \ S u m   o f   A m o u n t   A p p r o v e d & a m p ; g t ; - & a m p ; l t ; M e a s u r e s \ A m o u n t   A p p r o v e d & a m p ; g t ; & l t ; / K e y & g t ; & l t ; / D i a g r a m O b j e c t K e y & g t ; & l t ; D i a g r a m O b j e c t K e y & g t ; & l t ; K e y & g t ; L i n k s \ & a m p ; l t ; C o l u m n s \ S u m   o f   A m o u n t   A p p r o v e d & a m p ; g t ; - & a m p ; l t ; M e a s u r e s \ A m o u n t   A p p r o v e d & a m p ; g t ; \ C O L U M N & l t ; / K e y & g t ; & l t ; / D i a g r a m O b j e c t K e y & g t ; & l t ; D i a g r a m O b j e c t K e y & g t ; & l t ; K e y & g t ; L i n k s \ & a m p ; l t ; C o l u m n s \ S u m   o f   A m o u n t   A p p r o v e d & a m p ; g t ; - & a m p ; l t ; M e a s u r e s \ A m o u n t   A p p r o v e d & a m p ; g t ; \ M E A S U R E & l t ; / K e y & g t ; & l t ; / D i a g r a m O b j e c t K e y & g t ; & l t ; D i a g r a m O b j e c t K e y & g t ; & l t ; K e y & g t ; L i n k s \ & a m p ; l t ; C o l u m n s \ S u m   o f   D o l l a r   A p p r o v e d & a m p ; g t ; - & a m p ; l t ; M e a s u r e s \ D o l l a r   A p p r o v e d & a m p ; g t ; & l t ; / K e y & g t ; & l t ; / D i a g r a m O b j e c t K e y & g t ; & l t ; D i a g r a m O b j e c t K e y & g t ; & l t ; K e y & g t ; L i n k s \ & a m p ; l t ; C o l u m n s \ S u m   o f   D o l l a r   A p p r o v e d & a m p ; g t ; - & a m p ; l t ; M e a s u r e s \ D o l l a r   A p p r o v e d & a m p ; g t ; \ C O L U M N & l t ; / K e y & g t ; & l t ; / D i a g r a m O b j e c t K e y & g t ; & l t ; D i a g r a m O b j e c t K e y & g t ; & l t ; K e y & g t ; L i n k s \ & a m p ; l t ; C o l u m n s \ S u m   o f   D o l l a r   A p p r o v e d & a m p ; g t ; - & a m p ; l t ; M e a s u r e s \ D o l l a r   A p p r o v e 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  # & l t ; / K e y & g t ; & l t ; / a : K e y & g t ; & l t ; a : V a l u e   i : t y p e = " M e a s u r e G r i d N o d e V i e w S t a t e " & g t ; & l t ; L a y e d O u t & g t ; t r u e & l t ; / L a y e d O u t & g t ; & l t ; W a s U I I n v i s i b l e & g t ; t r u e & l t ; / W a s U I I n v i s i b l e & g t ; & l t ; / a : V a l u e & g t ; & l t ; / a : K e y V a l u e O f D i a g r a m O b j e c t K e y a n y T y p e z b w N T n L X & g t ; & l t ; a : K e y V a l u e O f D i a g r a m O b j e c t K e y a n y T y p e z b w N T n L X & g t ; & l t ; a : K e y & g t ; & l t ; K e y & g t ; M e a s u r e s \ S u m   o f   I n v o i c e   # \ T a g I n f o \ F o r m u l a & l t ; / K e y & g t ; & l t ; / a : K e y & g t ; & l t ; a : V a l u e   i : t y p e = " M e a s u r e G r i d V i e w S t a t e I D i a g r a m T a g A d d i t i o n a l I n f o " / & g t ; & l t ; / a : K e y V a l u e O f D i a g r a m O b j e c t K e y a n y T y p e z b w N T n L X & g t ; & l t ; a : K e y V a l u e O f D i a g r a m O b j e c t K e y a n y T y p e z b w N T n L X & g t ; & l t ; a : K e y & g t ; & l t ; K e y & g t ; M e a s u r e s \ S u m   o f   I n v o i c e   # \ T a g I n f o \ V a l u e & l t ; / K e y & g t ; & l t ; / a : K e y & g t ; & l t ; a : V a l u e   i : t y p e = " M e a s u r e G r i d V i e w S t a t e I D i a g r a m T a g A d d i t i o n a l I n f o " / & g t ; & l t ; / a : K e y V a l u e O f D i a g r a m O b j e c t K e y a n y T y p e z b w N T n L X & g t ; & l t ; a : K e y V a l u e O f D i a g r a m O b j e c t K e y a n y T y p e z b w N T n L X & g t ; & l t ; a : K e y & g t ; & l t ; K e y & g t ; M e a s u r e s \ S u m   o f   I n v o i c e   A m o u n t & l t ; / K e y & g t ; & l t ; / a : K e y & g t ; & l t ; a : V a l u e   i : t y p e = " M e a s u r e G r i d N o d e V i e w S t a t e " & g t ; & l t ; C o l u m n & g t ; 2 & l t ; / C o l u m n & g t ; & l t ; L a y e d O u t & g t ; t r u e & l t ; / L a y e d O u t & g t ; & l t ; W a s U I I n v i s i b l e & g t ; t r u e & l t ; / W a s U I I n v i s i b l e & g t ; & l t ; / a : V a l u e & g t ; & l t ; / a : K e y V a l u e O f D i a g r a m O b j e c t K e y a n y T y p e z b w N T n L X & g t ; & l t ; a : K e y V a l u e O f D i a g r a m O b j e c t K e y a n y T y p e z b w N T n L X & g t ; & l t ; a : K e y & g t ; & l t ; K e y & g t ; M e a s u r e s \ S u m   o f   I n v o i c e   A m o u n t \ T a g I n f o \ F o r m u l a & l t ; / K e y & g t ; & l t ; / a : K e y & g t ; & l t ; a : V a l u e   i : t y p e = " M e a s u r e G r i d V i e w S t a t e I D i a g r a m T a g A d d i t i o n a l I n f o " / & g t ; & l t ; / a : K e y V a l u e O f D i a g r a m O b j e c t K e y a n y T y p e z b w N T n L X & g t ; & l t ; a : K e y V a l u e O f D i a g r a m O b j e c t K e y a n y T y p e z b w N T n L X & g t ; & l t ; a : K e y & g t ; & l t ; K e y & g t ; M e a s u r e s \ S u m   o f   I n v o i c e   A m o u n t \ T a g I n f o \ V a l u e & l t ; / K e y & g t ; & l t ; / a : K e y & g t ; & l t ; a : V a l u e   i : t y p e = " M e a s u r e G r i d V i e w S t a t e I D i a g r a m T a g A d d i t i o n a l I n f o " / & g t ; & l t ; / a : K e y V a l u e O f D i a g r a m O b j e c t K e y a n y T y p e z b w N T n L X & g t ; & l t ; a : K e y V a l u e O f D i a g r a m O b j e c t K e y a n y T y p e z b w N T n L X & g t ; & l t ; a : K e y & g t ; & l t ; K e y & g t ; M e a s u r e s \ S u m   o f   A m o u n t   A p p r o v e d & l t ; / K e y & g t ; & l t ; / a : K e y & g t ; & l t ; a : V a l u e   i : t y p e = " M e a s u r e G r i d N o d e V i e w S t a t e " & g t ; & l t ; C o l u m n & g t ; 4 & l t ; / C o l u m n & g t ; & l t ; L a y e d O u t & g t ; t r u e & l t ; / L a y e d O u t & g t ; & l t ; W a s U I I n v i s i b l e & g t ; t r u e & l t ; / W a s U I I n v i s i b l e & g t ; & l t ; / a : V a l u e & g t ; & l t ; / a : K e y V a l u e O f D i a g r a m O b j e c t K e y a n y T y p e z b w N T n L X & g t ; & l t ; a : K e y V a l u e O f D i a g r a m O b j e c t K e y a n y T y p e z b w N T n L X & g t ; & l t ; a : K e y & g t ; & l t ; K e y & g t ; M e a s u r e s \ S u m   o f   A m o u n t   A p p r o v e d \ T a g I n f o \ F o r m u l a & l t ; / K e y & g t ; & l t ; / a : K e y & g t ; & l t ; a : V a l u e   i : t y p e = " M e a s u r e G r i d V i e w S t a t e I D i a g r a m T a g A d d i t i o n a l I n f o " / & g t ; & l t ; / a : K e y V a l u e O f D i a g r a m O b j e c t K e y a n y T y p e z b w N T n L X & g t ; & l t ; a : K e y V a l u e O f D i a g r a m O b j e c t K e y a n y T y p e z b w N T n L X & g t ; & l t ; a : K e y & g t ; & l t ; K e y & g t ; M e a s u r e s \ S u m   o f   A m o u n t   A p p r o v e d \ T a g I n f o \ V a l u e & l t ; / K e y & g t ; & l t ; / a : K e y & g t ; & l t ; a : V a l u e   i : t y p e = " M e a s u r e G r i d V i e w S t a t e I D i a g r a m T a g A d d i t i o n a l I n f o " / & g t ; & l t ; / a : K e y V a l u e O f D i a g r a m O b j e c t K e y a n y T y p e z b w N T n L X & g t ; & l t ; a : K e y V a l u e O f D i a g r a m O b j e c t K e y a n y T y p e z b w N T n L X & g t ; & l t ; a : K e y & g t ; & l t ; K e y & g t ; M e a s u r e s \ S u m   o f   D o l l a r   A p p r o v e d & l t ; / K e y & g t ; & l t ; / a : K e y & g t ; & l t ; a : V a l u e   i : t y p e = " M e a s u r e G r i d N o d e V i e w S t a t e " & g t ; & l t ; C o l u m n & g t ; 6 & l t ; / C o l u m n & g t ; & l t ; L a y e d O u t & g t ; t r u e & l t ; / L a y e d O u t & g t ; & l t ; W a s U I I n v i s i b l e & g t ; t r u e & l t ; / W a s U I I n v i s i b l e & g t ; & l t ; / a : V a l u e & g t ; & l t ; / a : K e y V a l u e O f D i a g r a m O b j e c t K e y a n y T y p e z b w N T n L X & g t ; & l t ; a : K e y V a l u e O f D i a g r a m O b j e c t K e y a n y T y p e z b w N T n L X & g t ; & l t ; a : K e y & g t ; & l t ; K e y & g t ; M e a s u r e s \ S u m   o f   D o l l a r   A p p r o v e d \ T a g I n f o \ F o r m u l a & l t ; / K e y & g t ; & l t ; / a : K e y & g t ; & l t ; a : V a l u e   i : t y p e = " M e a s u r e G r i d V i e w S t a t e I D i a g r a m T a g A d d i t i o n a l I n f o " / & g t ; & l t ; / a : K e y V a l u e O f D i a g r a m O b j e c t K e y a n y T y p e z b w N T n L X & g t ; & l t ; a : K e y V a l u e O f D i a g r a m O b j e c t K e y a n y T y p e z b w N T n L X & g t ; & l t ; a : K e y & g t ; & l t ; K e y & g t ; M e a s u r e s \ S u m   o f   D o l l a r   A p p r o v e d \ T a g I n f o \ V a l u e & l t ; / K e y & g t ; & l t ; / a : K e y & g t ; & l t ; a : V a l u e   i : t y p e = " M e a s u r e G r i d V i e w S t a t e I D i a g r a m T a g A d d i t i o n a l I n f o " / & g t ; & l t ; / a : K e y V a l u e O f D i a g r a m O b j e c t K e y a n y T y p e z b w N T n L X & g t ; & l t ; a : K e y V a l u e O f D i a g r a m O b j e c t K e y a n y T y p e z b w N T n L X & g t ; & l t ; a : K e y & g t ; & l t ; K e y & g t ; C o l u m n s \ I n v o i c e   # & l t ; / K e y & g t ; & l t ; / a : K e y & g t ; & l t ; a : V a l u e   i : t y p e = " M e a s u r e G r i d N o d e V i e w S t a t e " & g t ; & l t ; L a y e d O u t & g t ; t r u e & l t ; / L a y e d O u t & g t ; & l t ; / a : V a l u e & g t ; & l t ; / a : K e y V a l u e O f D i a g r a m O b j e c t K e y a n y T y p e z b w N T n L X & g t ; & l t ; a : K e y V a l u e O f D i a g r a m O b j e c t K e y a n y T y p e z b w N T n L X & g t ; & l t ; a : K e y & g t ; & l t ; K e y & g t ; C o l u m n s \ I n v o i c e   D a t e & l t ; / K e y & g t ; & l t ; / a : K e y & g t ; & l t ; a : V a l u e   i : t y p e = " M e a s u r e G r i d N o d e V i e w S t a t e " & g t ; & l t ; C o l u m n & g t ; 1 & l t ; / C o l u m n & g t ; & l t ; L a y e d O u t & g t ; t r u e & l t ; / L a y e d O u t & g t ; & l t ; / a : V a l u e & g t ; & l t ; / a : K e y V a l u e O f D i a g r a m O b j e c t K e y a n y T y p e z b w N T n L X & g t ; & l t ; a : K e y V a l u e O f D i a g r a m O b j e c t K e y a n y T y p e z b w N T n L X & g t ; & l t ; a : K e y & g t ; & l t ; K e y & g t ; C o l u m n s \ I n v o i c e   A m o u n t & l t ; / K e y & g t ; & l t ; / a : K e y & g t ; & l t ; a : V a l u e 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A m o u n t   A p p r o v e d & l t ; / K e y & g t ; & l t ; / a : K e y & g t ; & l t ; a : V a l u e 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D o l l a r   A p p r o v e d & l t ; / K e y & g t ; & l t ; / a : K e y & g t ; & l t ; a : V a l u e   i : t y p e = " M e a s u r e G r i d N o d e V i e w S t a t e " & g t ; & l t ; C o l u m n & g t ; 6 & l t ; / C o l u m n & g t ; & l t ; L a y e d O u t & g t ; t r u e & l t ; / L a y e d O u t & g t ; & l t ; / a : V a l u e & g t ; & l t ; / a : K e y V a l u e O f D i a g r a m O b j e c t K e y a n y T y p e z b w N T n L X & g t ; & l t ; a : K e y V a l u e O f D i a g r a m O b j e c t K e y a n y T y p e z b w N T n L X & g t ; & l t ; a : K e y & g t ; & l t ; K e y & g t ; C o l u m n s \ P O   L i n e   # & l t ; / K e y & g t ; & l t ; / a : K e y & g t ; & l t ; a : V a l u e   i : t y p e = " M e a s u r e G r i d N o d e V i e w S t a t e " & g t ; & l t ; C o l u m n & g t ; 7 & l t ; / C o l u m n & g t ; & l t ; L a y e d O u t & g t ; t r u e & l t ; / L a y e d O u t & g t ; & l t ; / a : V a l u e & g t ; & l t ; / a : K e y V a l u e O f D i a g r a m O b j e c t K e y a n y T y p e z b w N T n L X & g t ; & l t ; a : K e y V a l u e O f D i a g r a m O b j e c t K e y a n y T y p e z b w N T n L X & g t ; & l t ; a : K e y & g t ; & l t ; K e y & g t ; C o l u m n s \ N o t e s & l t ; / K e y & g t ; & l t ; / a : K e y & g t ; & l t ; a : V a l u e   i : t y p e = " M e a s u r e G r i d N o d e V i e w S t a t e " & g t ; & l t ; C o l u m n & g t ; 8 & l t ; / C o l u m n & g t ; & l t ; L a y e d O u t & g t ; t r u e & l t ; / L a y e d O u t & g t ; & l t ; / a : V a l u e & g t ; & l t ; / a : K e y V a l u e O f D i a g r a m O b j e c t K e y a n y T y p e z b w N T n L X & g t ; & l t ; a : K e y V a l u e O f D i a g r a m O b j e c t K e y a n y T y p e z b w N T n L X & g t ; & l t ; a : K e y & g t ; & l t ; K e y & g t ; L i n k s \ & a m p ; l t ; C o l u m n s \ S u m   o f   I n v o i c e   # & a m p ; g t ; - & a m p ; l t ; M e a s u r e s \ I n v o i c e   # & a m p ; g t ; & l t ; / K e y & g t ; & l t ; / a : K e y & g t ; & l t ; a : V a l u e   i : t y p e = " M e a s u r e G r i d V i e w S t a t e I D i a g r a m L i n k " / & g t ; & l t ; / a : K e y V a l u e O f D i a g r a m O b j e c t K e y a n y T y p e z b w N T n L X & g t ; & l t ; a : K e y V a l u e O f D i a g r a m O b j e c t K e y a n y T y p e z b w N T n L X & g t ; & l t ; a : K e y & g t ; & l t ; K e y & g t ; L i n k s \ & a m p ; l t ; C o l u m n s \ S u m   o f   I n v o i c e   # & a m p ; g t ; - & a m p ; l t ; M e a s u r e s \ I n v o i c e   # & a m p ; g t ; \ C O L U M N & l t ; / K e y & g t ; & l t ; / a : K e y & g t ; & l t ; a : V a l u e   i : t y p e = " M e a s u r e G r i d V i e w S t a t e I D i a g r a m L i n k E n d p o i n t " / & g t ; & l t ; / a : K e y V a l u e O f D i a g r a m O b j e c t K e y a n y T y p e z b w N T n L X & g t ; & l t ; a : K e y V a l u e O f D i a g r a m O b j e c t K e y a n y T y p e z b w N T n L X & g t ; & l t ; a : K e y & g t ; & l t ; K e y & g t ; L i n k s \ & a m p ; l t ; C o l u m n s \ S u m   o f   I n v o i c e   # & a m p ; g t ; - & a m p ; l t ; M e a s u r e s \ I n v o i c e   # & a m p ; g t ; \ M E A S U R E & l t ; / K e y & g t ; & l t ; / a : K e y & g t ; & l t ; a : V a l u e   i : t y p e = " M e a s u r e G r i d V i e w S t a t e I D i a g r a m L i n k E n d p o i n t " / & g t ; & l t ; / a : K e y V a l u e O f D i a g r a m O b j e c t K e y a n y T y p e z b w N T n L X & g t ; & l t ; a : K e y V a l u e O f D i a g r a m O b j e c t K e y a n y T y p e z b w N T n L X & g t ; & l t ; a : K e y & g t ; & l t ; K e y & g t ; L i n k s \ & a m p ; l t ; C o l u m n s \ S u m   o f   I n v o i c e   A m o u n t & a m p ; g t ; - & a m p ; l t ; M e a s u r e s \ I n v o i c e   A m o u n t & a m p ; g t ; & l t ; / K e y & g t ; & l t ; / a : K e y & g t ; & l t ; a : V a l u e   i : t y p e = " M e a s u r e G r i d V i e w S t a t e I D i a g r a m L i n k " / & g t ; & l t ; / a : K e y V a l u e O f D i a g r a m O b j e c t K e y a n y T y p e z b w N T n L X & g t ; & l t ; a : K e y V a l u e O f D i a g r a m O b j e c t K e y a n y T y p e z b w N T n L X & g t ; & l t ; a : K e y & g t ; & l t ; K e y & g t ; L i n k s \ & a m p ; l t ; C o l u m n s \ S u m   o f   I n v o i c e   A m o u n t & a m p ; g t ; - & a m p ; l t ; M e a s u r e s \ I n v o i c e   A m o u n t & a m p ; g t ; \ C O L U M N & l t ; / K e y & g t ; & l t ; / a : K e y & g t ; & l t ; a : V a l u e   i : t y p e = " M e a s u r e G r i d V i e w S t a t e I D i a g r a m L i n k E n d p o i n t " / & g t ; & l t ; / a : K e y V a l u e O f D i a g r a m O b j e c t K e y a n y T y p e z b w N T n L X & g t ; & l t ; a : K e y V a l u e O f D i a g r a m O b j e c t K e y a n y T y p e z b w N T n L X & g t ; & l t ; a : K e y & g t ; & l t ; K e y & g t ; L i n k s \ & a m p ; l t ; C o l u m n s \ S u m   o f   I n v o i c e   A m o u n t & a m p ; g t ; - & a m p ; l t ; M e a s u r e s \ I n v o i c e   A m o u n t & a m p ; g t ; \ M E A S U R E & l t ; / K e y & g t ; & l t ; / a : K e y & g t ; & l t ; a : V a l u e   i : t y p e = " M e a s u r e G r i d V i e w S t a t e I D i a g r a m L i n k E n d p o i n t " / & g t ; & l t ; / a : K e y V a l u e O f D i a g r a m O b j e c t K e y a n y T y p e z b w N T n L X & g t ; & l t ; a : K e y V a l u e O f D i a g r a m O b j e c t K e y a n y T y p e z b w N T n L X & g t ; & l t ; a : K e y & g t ; & l t ; K e y & g t ; L i n k s \ & a m p ; l t ; C o l u m n s \ S u m   o f   A m o u n t   A p p r o v e d & a m p ; g t ; - & a m p ; l t ; M e a s u r e s \ A m o u n t   A p p r o v e d & a m p ; g t ; & l t ; / K e y & g t ; & l t ; / a : K e y & g t ; & l t ; a : V a l u e   i : t y p e = " M e a s u r e G r i d V i e w S t a t e I D i a g r a m L i n k " / & g t ; & l t ; / a : K e y V a l u e O f D i a g r a m O b j e c t K e y a n y T y p e z b w N T n L X & g t ; & l t ; a : K e y V a l u e O f D i a g r a m O b j e c t K e y a n y T y p e z b w N T n L X & g t ; & l t ; a : K e y & g t ; & l t ; K e y & g t ; L i n k s \ & a m p ; l t ; C o l u m n s \ S u m   o f   A m o u n t   A p p r o v e d & a m p ; g t ; - & a m p ; l t ; M e a s u r e s \ A m o u n t   A p p r o v e d & a m p ; g t ; \ C O L U M N & l t ; / K e y & g t ; & l t ; / a : K e y & g t ; & l t ; a : V a l u e   i : t y p e = " M e a s u r e G r i d V i e w S t a t e I D i a g r a m L i n k E n d p o i n t " / & g t ; & l t ; / a : K e y V a l u e O f D i a g r a m O b j e c t K e y a n y T y p e z b w N T n L X & g t ; & l t ; a : K e y V a l u e O f D i a g r a m O b j e c t K e y a n y T y p e z b w N T n L X & g t ; & l t ; a : K e y & g t ; & l t ; K e y & g t ; L i n k s \ & a m p ; l t ; C o l u m n s \ S u m   o f   A m o u n t   A p p r o v e d & a m p ; g t ; - & a m p ; l t ; M e a s u r e s \ A m o u n t   A p p r o v e d & a m p ; g t ; \ M E A S U R E & l t ; / K e y & g t ; & l t ; / a : K e y & g t ; & l t ; a : V a l u e   i : t y p e = " M e a s u r e G r i d V i e w S t a t e I D i a g r a m L i n k E n d p o i n t " / & g t ; & l t ; / a : K e y V a l u e O f D i a g r a m O b j e c t K e y a n y T y p e z b w N T n L X & g t ; & l t ; a : K e y V a l u e O f D i a g r a m O b j e c t K e y a n y T y p e z b w N T n L X & g t ; & l t ; a : K e y & g t ; & l t ; K e y & g t ; L i n k s \ & a m p ; l t ; C o l u m n s \ S u m   o f   D o l l a r   A p p r o v e d & a m p ; g t ; - & a m p ; l t ; M e a s u r e s \ D o l l a r   A p p r o v e d & a m p ; g t ; & l t ; / K e y & g t ; & l t ; / a : K e y & g t ; & l t ; a : V a l u e   i : t y p e = " M e a s u r e G r i d V i e w S t a t e I D i a g r a m L i n k " / & g t ; & l t ; / a : K e y V a l u e O f D i a g r a m O b j e c t K e y a n y T y p e z b w N T n L X & g t ; & l t ; a : K e y V a l u e O f D i a g r a m O b j e c t K e y a n y T y p e z b w N T n L X & g t ; & l t ; a : K e y & g t ; & l t ; K e y & g t ; L i n k s \ & a m p ; l t ; C o l u m n s \ S u m   o f   D o l l a r   A p p r o v e d & a m p ; g t ; - & a m p ; l t ; M e a s u r e s \ D o l l a r   A p p r o v e d & a m p ; g t ; \ C O L U M N & l t ; / K e y & g t ; & l t ; / a : K e y & g t ; & l t ; a : V a l u e   i : t y p e = " M e a s u r e G r i d V i e w S t a t e I D i a g r a m L i n k E n d p o i n t " / & g t ; & l t ; / a : K e y V a l u e O f D i a g r a m O b j e c t K e y a n y T y p e z b w N T n L X & g t ; & l t ; a : K e y V a l u e O f D i a g r a m O b j e c t K e y a n y T y p e z b w N T n L X & g t ; & l t ; a : K e y & g t ; & l t ; K e y & g t ; L i n k s \ & a m p ; l t ; C o l u m n s \ S u m   o f   D o l l a r   A p p r o v e d & a m p ; g t ; - & a m p ; l t ; M e a s u r e s \ D o l l a r   A p p r o v e d & a m p ; g t ; \ M E A S U R E & l t ; / K e y & g t ; & l t ; / a : K e y & g t ; & l t ; a : V a l u e   i : t y p e = " M e a s u r e G r i d V i e w S t a t e I D i a g r a m L i n k E n d p o i n t " / & g t ; & l t ; / a : K e y V a l u e O f D i a g r a m O b j e c t K e y a n y T y p e z b w N T n L X & g t ; & l t ; / V i e w S t a t e s & g t ; & l t ; / D i a g r a m M a n a g e r . S e r i a l i z a b l e D i a g r a m & g t ; & l t ; D i a g r a m M a n a g e r . S e r i a l i z a b l e D i a g r a m & g t ; & l t ; A d a p t e r   i : t y p e = " M e a s u r e D i a g r a m S a n d b o x A d a p t e r " & g t ; & l t ; T a b l e N a m e & g t ; E Z _ I n v o i c e _ D e t a i 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 i : t y p e = " S a n d b o x E d i t o r M e a s u r e G r i d K e y " & g t ; & l t ; T a b l e N a m e & g t ; E Z _ I n v o i c e _ D e t a i l s & l t ; / T a b l e N a m e & g t ; & l t ; / K e y & g t ; & l t ; M a i n t a i n e r 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n v o i c e # & l t ; / K e y & g t ; & l t ; / D i a g r a m O b j e c t K e y & g t ; & l t ; D i a g r a m O b j e c t K e y & g t ; & l t ; K e y & g t ; C o l u m n s \ C a v i t y & l t ; / K e y & g t ; & l t ; / D i a g r a m O b j e c t K e y & g t ; & l t ; D i a g r a m O b j e c t K e y & g t ; & l t ; K e y & g t ; C o l u m n s \ D e s c r i p t i o n & l t ; / K e y & g t ; & l t ; / D i a g r a m O b j e c t K e y & g t ; & l t ; D i a g r a m O b j e c t K e y & g t ; & l t ; K e y & g t ; C o l u m n s \ I n v o i c e   A m o u n t & l t ; / K e y & g t ; & l t ; / D i a g r a m O b j e c t K e y & g t ; & l t ; D i a g r a m O b j e c t K e y & g t ; & l t ; K e y & g t ; C o l u m n s \ N o t e & l t ; / K e y & g t ; & l t ; / D i a g r a m O b j e c t K e y & g t ; & l t ; D i a g r a m O b j e c t K e y & g t ; & l t ; K e y & g t ; C o l u m n s \ A p p r o v a l   D a t e & l t ; / K e y & g t ; & l t ; / D i a g r a m O b j e c t K e y & g t ; & l t ; D i a g r a m O b j e c t K e y & g t ; & l t ; K e y & g t ; C o l u m n s \ A m o u n t   A p p r o v e d & l t ; / K e y & g t ; & l t ; / D i a g r a m O b j e c t K e y & g t ; & l t ; D i a g r a m O b j e c t K e y & g t ; & l t ; K e y & g t ; C o l u m n s \ R e m a i n g & l t ; / K e y & g t ; & l t ; / D i a g r a m O b j e c t K e y & g t ; & l t ; D i a g r a m O b j e c t K e y & g t ; & l t ; K e y & g t ; C o l u m n s \ P O   L i n e & l t ; / K e y & g t ; & l t ; / D i a g r a m O b j e c t K e y & g t ; & l t ; D i a g r a m O b j e c t K e y & g t ; & l t ; K e y & g t ; C o l u m n s \ C o l u m n 3 & 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n v o i c e # & l t ; / K e y & g t ; & l t ; / a : K e y & g t ; & l t ; a : V a l u e   i : t y p e = " M e a s u r e G r i d N o d e V i e w S t a t e " & g t ; & l t ; L a y e d O u t & g t ; t r u e & l t ; / L a y e d O u t & g t ; & l t ; / a : V a l u e & g t ; & l t ; / a : K e y V a l u e O f D i a g r a m O b j e c t K e y a n y T y p e z b w N T n L X & g t ; & l t ; a : K e y V a l u e O f D i a g r a m O b j e c t K e y a n y T y p e z b w N T n L X & g t ; & l t ; a : K e y & g t ; & l t ; K e y & g t ; C o l u m n s \ C a v i t y & l t ; / K e y & g t ; & l t ; / a : K e y & g t ; & l t ; a : V a l u e   i : t y p e = " M e a s u r e G r i d N o d e V i e w S t a t e " & g t ; & l t ; C o l u m n & g t ; 1 & l t ; / C o l u m n & g t ; & l t ; L a y e d O u t & g t ; t r u e & l t ; / L a y e d O u t & g t ; & l t ; / a : V a l u e & g t ; & l t ; / a : K e y V a l u e O f D i a g r a m O b j e c t K e y a n y T y p e z b w N T n L X & g t ; & l t ; a : K e y V a l u e O f D i a g r a m O b j e c t K e y a n y T y p e z b w N T n L X & g t ; & l t ; a : K e y & g t ; & l t ; K e y & g t ; C o l u m n s \ D e s c r i p t i o n & l t ; / K e y & g t ; & l t ; / a : K e y & g t ; & l t ; a : V a l u e   i : t y p e = " M e a s u r e G r i d N o d e V i e w S t a t e " & g t ; & l t ; C o l u m n & g t ; 2 & l t ; / C o l u m n & g t ; & l t ; L a y e d O u t & g t ; t r u e & l t ; / L a y e d O u t & g t ; & l t ; / a : V a l u e & g t ; & l t ; / a : K e y V a l u e O f D i a g r a m O b j e c t K e y a n y T y p e z b w N T n L X & g t ; & l t ; a : K e y V a l u e O f D i a g r a m O b j e c t K e y a n y T y p e z b w N T n L X & g t ; & l t ; a : K e y & g t ; & l t ; K e y & g t ; C o l u m n s \ I n v o i c e   A m o u n t & l t ; / K e y & g t ; & l t ; / a : K e y & g t ; & l t ; a : V a l u e   i : t y p e = " M e a s u r e G r i d N o d e V i e w S t a t e " & g t ; & l t ; C o l u m n & g t ; 3 & l t ; / C o l u m n & g t ; & l t ; L a y e d O u t & g t ; t r u e & l t ; / L a y e d O u t & g t ; & l t ; / a : V a l u e & g t ; & l t ; / a : K e y V a l u e O f D i a g r a m O b j e c t K e y a n y T y p e z b w N T n L X & g t ; & l t ; a : K e y V a l u e O f D i a g r a m O b j e c t K e y a n y T y p e z b w N T n L X & g t ; & l t ; a : K e y & g t ; & l t ; K e y & g t ; C o l u m n s \ N o t e & 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A m o u n t   A p p r o v e d & l t ; / K e y & g t ; & l t ; / a : K e y & g t ; & l t ; a : V a l u e   i : t y p e = " M e a s u r e G r i d N o d e V i e w S t a t e " & g t ; & l t ; C o l u m n & g t ; 6 & l t ; / C o l u m n & g t ; & l t ; L a y e d O u t & g t ; t r u e & l t ; / L a y e d O u t & g t ; & l t ; / a : V a l u e & g t ; & l t ; / a : K e y V a l u e O f D i a g r a m O b j e c t K e y a n y T y p e z b w N T n L X & g t ; & l t ; a : K e y V a l u e O f D i a g r a m O b j e c t K e y a n y T y p e z b w N T n L X & g t ; & l t ; a : K e y & g t ; & l t ; K e y & g t ; C o l u m n s \ R e m a i n g & l t ; / K e y & g t ; & l t ; / a : K e y & g t ; & l t ; a : V a l u e   i : t y p e = " M e a s u r e G r i d N o d e V i e w S t a t e " & g t ; & l t ; C o l u m n & g t ; 7 & l t ; / C o l u m n & g t ; & l t ; L a y e d O u t & g t ; t r u e & l t ; / L a y e d O u t & g t ; & l t ; / a : V a l u e & g t ; & l t ; / a : K e y V a l u e O f D i a g r a m O b j e c t K e y a n y T y p e z b w N T n L X & g t ; & l t ; a : K e y V a l u e O f D i a g r a m O b j e c t K e y a n y T y p e z b w N T n L X & g t ; & l t ; a : K e y & g t ; & l t ; K e y & g t ; C o l u m n s \ P O   L i n e & l t ; / K e y & g t ; & l t ; / a : K e y & g t ; & l t ; a : V a l u e   i : t y p e = " M e a s u r e G r i d N o d e V i e w S t a t e " & g t ; & l t ; C o l u m n & g t ; 8 & l t ; / C o l u m n & g t ; & l t ; L a y e d O u t & g t ; t r u e & l t ; / L a y e d O u t & g t ; & l t ; / a : V a l u e & g t ; & l t ; / a : K e y V a l u e O f D i a g r a m O b j e c t K e y a n y T y p e z b w N T n L X & g t ; & l t ; a : K e y V a l u e O f D i a g r a m O b j e c t K e y a n y T y p e z b w N T n L X & g t ; & l t ; a : K e y & g t ; & l t ; K e y & g t ; C o l u m n s \ C o l u m n 3 & l t ; / K e y & g t ; & l t ; / a : K e y & g t ; & l t ; a : V a l u e   i : t y p e = " M e a s u r e G r i d N o d e V i e w S t a t e " & g t ; & l t ; C o l u m n & g t ; 9 & l t ; / C o l u m n & g t ; & l t ; L a y e d O u t & g t ; t r u e & l t ; / L a y e d O u t & g t ; & l t ; / a : V a l u e & g t ; & l t ; / a : K e y V a l u e O f D i a g r a m O b j e c t K e y a n y T y p e z b w N T n L X & g t ; & l t ; / V i e w S t a t e s & g t ; & l t ; / D i a g r a m M a n a g e r . S e r i a l i z a b l e D i a g r a m & g t ; & l t ; D i a g r a m M a n a g e r . S e r i a l i z a b l e D i a g r a m & g t ; & l t ; A d a p t e r   i : t y p e = " M e a s u r e D i a g r a m S a n d b o x A d a p t e r " & g t ; & l t ; T a b l e N a m e & g t ; P O L i n 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 i : t y p e = " S a n d b o x E d i t o r M e a s u r e G r i d K e y " & g t ; & l t ; T a b l e N a m e & g t ; P O L i n e T a b l e & l t ; / T a b l e N a m e & g t ; & l t ; / K e y & g t ; & l t ; M a i n t a i n e r 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 P O   L i n e   # & l t ; / K e y & g t ; & l t ; / D i a g r a m O b j e c t K e y & g t ; & l t ; D i a g r a m O b j e c t K e y & g t ; & l t ; K e y & g t ; M e a s u r e s \ S u m   o f   P O   L i n e   # \ T a g I n f o \ F o r m u l a & l t ; / K e y & g t ; & l t ; / D i a g r a m O b j e c t K e y & g t ; & l t ; D i a g r a m O b j e c t K e y & g t ; & l t ; K e y & g t ; M e a s u r e s \ S u m   o f   P O   L i n e   # \ T a g I n f o \ V a l u e & l t ; / K e y & g t ; & l t ; / D i a g r a m O b j e c t K e y & g t ; & l t ; D i a g r a m O b j e c t K e y & g t ; & l t ; K e y & g t ; M e a s u r e s \ S u m   o f   B e g   B a l & l t ; / K e y & g t ; & l t ; / D i a g r a m O b j e c t K e y & g t ; & l t ; D i a g r a m O b j e c t K e y & g t ; & l t ; K e y & g t ; M e a s u r e s \ S u m   o f   B e g   B a l \ T a g I n f o \ F o r m u l a & l t ; / K e y & g t ; & l t ; / D i a g r a m O b j e c t K e y & g t ; & l t ; D i a g r a m O b j e c t K e y & g t ; & l t ; K e y & g t ; M e a s u r e s \ S u m   o f   B e g   B a l \ T a g I n f o \ V a l u e & l t ; / K e y & g t ; & l t ; / D i a g r a m O b j e c t K e y & g t ; & l t ; D i a g r a m O b j e c t K e y & g t ; & l t ; K e y & g t ; M e a s u r e s \ E B & l t ; / K e y & g t ; & l t ; / D i a g r a m O b j e c t K e y & g t ; & l t ; D i a g r a m O b j e c t K e y & g t ; & l t ; K e y & g t ; M e a s u r e s \ E B \ T a g I n f o \ F o r m u l a & l t ; / K e y & g t ; & l t ; / D i a g r a m O b j e c t K e y & g t ; & l t ; D i a g r a m O b j e c t K e y & g t ; & l t ; K e y & g t ; M e a s u r e s \ E B \ T a g I n f o \ S e m a n t i c   E r r o r & l t ; / K e y & g t ; & l t ; / D i a g r a m O b j e c t K e y & g t ; & l t ; D i a g r a m O b j e c t K e y & g t ; & l t ; K e y & g t ; M e a s u r e s \ E n d B a l & l t ; / K e y & g t ; & l t ; / D i a g r a m O b j e c t K e y & g t ; & l t ; D i a g r a m O b j e c t K e y & g t ; & l t ; K e y & g t ; M e a s u r e s \ E n d B a l \ T a g I n f o \ F o r m u l a & l t ; / K e y & g t ; & l t ; / D i a g r a m O b j e c t K e y & g t ; & l t ; D i a g r a m O b j e c t K e y & g t ; & l t ; K e y & g t ; M e a s u r e s \ E n d B a l \ T a g I n f o \ V a l u e & l t ; / K e y & g t ; & l t ; / D i a g r a m O b j e c t K e y & g t ; & l t ; D i a g r a m O b j e c t K e y & g t ; & l t ; K e y & g t ; M e a s u r e s \ % C o m p l e t e & l t ; / K e y & g t ; & l t ; / D i a g r a m O b j e c t K e y & g t ; & l t ; D i a g r a m O b j e c t K e y & g t ; & l t ; K e y & g t ; M e a s u r e s \ % C o m p l e t e \ T a g I n f o \ F o r m u l a & l t ; / K e y & g t ; & l t ; / D i a g r a m O b j e c t K e y & g t ; & l t ; D i a g r a m O b j e c t K e y & g t ; & l t ; K e y & g t ; M e a s u r e s \ % C o m p l e t e \ T a g I n f o \ V a l u e & l t ; / K e y & g t ; & l t ; / D i a g r a m O b j e c t K e y & g t ; & l t ; D i a g r a m O b j e c t K e y & g t ; & l t ; K e y & g t ; C o l u m n s \ P O   L i n e   # & l t ; / K e y & g t ; & l t ; / D i a g r a m O b j e c t K e y & g t ; & l t ; D i a g r a m O b j e c t K e y & g t ; & l t ; K e y & g t ; C o l u m n s \ D e s c r i p t i o n & l t ; / K e y & g t ; & l t ; / D i a g r a m O b j e c t K e y & g t ; & l t ; D i a g r a m O b j e c t K e y & g t ; & l t ; K e y & g t ; C o l u m n s \ P h a s e & l t ; / K e y & g t ; & l t ; / D i a g r a m O b j e c t K e y & g t ; & l t ; D i a g r a m O b j e c t K e y & g t ; & l t ; K e y & g t ; C o l u m n s \ C a t e g o r y & l t ; / K e y & g t ; & l t ; / D i a g r a m O b j e c t K e y & g t ; & l t ; D i a g r a m O b j e c t K e y & g t ; & l t ; K e y & g t ; C o l u m n s \ E s t   D a t e & l t ; / K e y & g t ; & l t ; / D i a g r a m O b j e c t K e y & g t ; & l t ; D i a g r a m O b j e c t K e y & g t ; & l t ; K e y & g t ; C o l u m n s \ B e g   B a l & l t ; / K e y & g t ; & l t ; / D i a g r a m O b j e c t K e y & g t ; & l t ; D i a g r a m O b j e c t K e y & g t ; & l t ; K e y & g t ; C o l u m n s \ N O T E S & l t ; / K e y & g t ; & l t ; / D i a g r a m O b j e c t K e y & g t ; & l t ; D i a g r a m O b j e c t K e y & g t ; & l t ; K e y & g t ; L i n k s \ & a m p ; l t ; C o l u m n s \ S u m   o f   P O   L i n e   # & a m p ; g t ; - & a m p ; l t ; M e a s u r e s \ P O   L i n e   # & a m p ; g t ; & l t ; / K e y & g t ; & l t ; / D i a g r a m O b j e c t K e y & g t ; & l t ; D i a g r a m O b j e c t K e y & g t ; & l t ; K e y & g t ; L i n k s \ & a m p ; l t ; C o l u m n s \ S u m   o f   P O   L i n e   # & a m p ; g t ; - & a m p ; l t ; M e a s u r e s \ P O   L i n e   # & a m p ; g t ; \ C O L U M N & l t ; / K e y & g t ; & l t ; / D i a g r a m O b j e c t K e y & g t ; & l t ; D i a g r a m O b j e c t K e y & g t ; & l t ; K e y & g t ; L i n k s \ & a m p ; l t ; C o l u m n s \ S u m   o f   P O   L i n e   # & a m p ; g t ; - & a m p ; l t ; M e a s u r e s \ P O   L i n e   # & a m p ; g t ; \ M E A S U R E & l t ; / K e y & g t ; & l t ; / D i a g r a m O b j e c t K e y & g t ; & l t ; D i a g r a m O b j e c t K e y & g t ; & l t ; K e y & g t ; L i n k s \ & a m p ; l t ; C o l u m n s \ S u m   o f   B e g   B a l & a m p ; g t ; - & a m p ; l t ; M e a s u r e s \ B e g   B a l & a m p ; g t ; & l t ; / K e y & g t ; & l t ; / D i a g r a m O b j e c t K e y & g t ; & l t ; D i a g r a m O b j e c t K e y & g t ; & l t ; K e y & g t ; L i n k s \ & a m p ; l t ; C o l u m n s \ S u m   o f   B e g   B a l & a m p ; g t ; - & a m p ; l t ; M e a s u r e s \ B e g   B a l & a m p ; g t ; \ C O L U M N & l t ; / K e y & g t ; & l t ; / D i a g r a m O b j e c t K e y & g t ; & l t ; D i a g r a m O b j e c t K e y & g t ; & l t ; K e y & g t ; L i n k s \ & a m p ; l t ; C o l u m n s \ S u m   o f   B e g   B a l & a m p ; g t ; - & a m p ; l t ; M e a s u r e s \ B e g   B a l & 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 P O   L i n e   # & l t ; / K e y & g t ; & l t ; / a : K e y & g t ; & l t ; a : V a l u e   i : t y p e = " M e a s u r e G r i d N o d e V i e w S t a t e " & g t ; & l t ; L a y e d O u t & g t ; t r u e & l t ; / L a y e d O u t & g t ; & l t ; W a s U I I n v i s i b l e & g t ; t r u e & l t ; / W a s U I I n v i s i b l e & g t ; & l t ; / a : V a l u e & g t ; & l t ; / a : K e y V a l u e O f D i a g r a m O b j e c t K e y a n y T y p e z b w N T n L X & g t ; & l t ; a : K e y V a l u e O f D i a g r a m O b j e c t K e y a n y T y p e z b w N T n L X & g t ; & l t ; a : K e y & g t ; & l t ; K e y & g t ; M e a s u r e s \ S u m   o f   P O   L i n e   # \ T a g I n f o \ F o r m u l a & l t ; / K e y & g t ; & l t ; / a : K e y & g t ; & l t ; a : V a l u e   i : t y p e = " M e a s u r e G r i d V i e w S t a t e I D i a g r a m T a g A d d i t i o n a l I n f o " / & g t ; & l t ; / a : K e y V a l u e O f D i a g r a m O b j e c t K e y a n y T y p e z b w N T n L X & g t ; & l t ; a : K e y V a l u e O f D i a g r a m O b j e c t K e y a n y T y p e z b w N T n L X & g t ; & l t ; a : K e y & g t ; & l t ; K e y & g t ; M e a s u r e s \ S u m   o f   P O   L i n e   # \ T a g I n f o \ V a l u e & l t ; / K e y & g t ; & l t ; / a : K e y & g t ; & l t ; a : V a l u e   i : t y p e = " M e a s u r e G r i d V i e w S t a t e I D i a g r a m T a g A d d i t i o n a l I n f o " / & g t ; & l t ; / a : K e y V a l u e O f D i a g r a m O b j e c t K e y a n y T y p e z b w N T n L X & g t ; & l t ; a : K e y V a l u e O f D i a g r a m O b j e c t K e y a n y T y p e z b w N T n L X & g t ; & l t ; a : K e y & g t ; & l t ; K e y & g t ; M e a s u r e s \ S u m   o f   B e g   B a l & l t ; / K e y & g t ; & l t ; / a : K e y & g t ; & l t ; a : V a l u e   i : t y p e = " M e a s u r e G r i d N o d e V i e w S t a t e " & g t ; & l t ; C o l u m n & g t ; 4 & l t ; / C o l u m n & g t ; & l t ; L a y e d O u t & g t ; t r u e & l t ; / L a y e d O u t & g t ; & l t ; W a s U I I n v i s i b l e & g t ; t r u e & l t ; / W a s U I I n v i s i b l e & g t ; & l t ; / a : V a l u e & g t ; & l t ; / a : K e y V a l u e O f D i a g r a m O b j e c t K e y a n y T y p e z b w N T n L X & g t ; & l t ; a : K e y V a l u e O f D i a g r a m O b j e c t K e y a n y T y p e z b w N T n L X & g t ; & l t ; a : K e y & g t ; & l t ; K e y & g t ; M e a s u r e s \ S u m   o f   B e g   B a l \ T a g I n f o \ F o r m u l a & l t ; / K e y & g t ; & l t ; / a : K e y & g t ; & l t ; a : V a l u e   i : t y p e = " M e a s u r e G r i d V i e w S t a t e I D i a g r a m T a g A d d i t i o n a l I n f o " / & g t ; & l t ; / a : K e y V a l u e O f D i a g r a m O b j e c t K e y a n y T y p e z b w N T n L X & g t ; & l t ; a : K e y V a l u e O f D i a g r a m O b j e c t K e y a n y T y p e z b w N T n L X & g t ; & l t ; a : K e y & g t ; & l t ; K e y & g t ; M e a s u r e s \ S u m   o f   B e g   B a l \ T a g I n f o \ V a l u e & l t ; / K e y & g t ; & l t ; / a : K e y & g t ; & l t ; a : V a l u e   i : t y p e = " M e a s u r e G r i d V i e w S t a t e I D i a g r a m T a g A d d i t i o n a l I n f o " / & g t ; & l t ; / a : K e y V a l u e O f D i a g r a m O b j e c t K e y a n y T y p e z b w N T n L X & g t ; & l t ; a : K e y V a l u e O f D i a g r a m O b j e c t K e y a n y T y p e z b w N T n L X & g t ; & l t ; a : K e y & g t ; & l t ; K e y & g t ; M e a s u r e s \ E B & l t ; / K e y & g t ; & l t ; / a : K e y & g t ; & l t ; a : V a l u e   i : t y p e = " M e a s u r e G r i d N o d e V i e w S t a t e " & g t ; & l t ; C o l u m n & g t ; 1 & l t ; / C o l u m n & g t ; & l t ; L a y e d O u t & g t ; t r u e & l t ; / L a y e d O u t & g t ; & l t ; / a : V a l u e & g t ; & l t ; / a : K e y V a l u e O f D i a g r a m O b j e c t K e y a n y T y p e z b w N T n L X & g t ; & l t ; a : K e y V a l u e O f D i a g r a m O b j e c t K e y a n y T y p e z b w N T n L X & g t ; & l t ; a : K e y & g t ; & l t ; K e y & g t ; M e a s u r e s \ E B \ T a g I n f o \ F o r m u l a & l t ; / K e y & g t ; & l t ; / a : K e y & g t ; & l t ; a : V a l u e   i : t y p e = " M e a s u r e G r i d V i e w S t a t e I D i a g r a m T a g A d d i t i o n a l I n f o " / & g t ; & l t ; / a : K e y V a l u e O f D i a g r a m O b j e c t K e y a n y T y p e z b w N T n L X & g t ; & l t ; a : K e y V a l u e O f D i a g r a m O b j e c t K e y a n y T y p e z b w N T n L X & g t ; & l t ; a : K e y & g t ; & l t ; K e y & g t ; M e a s u r e s \ E B \ T a g I n f o \ S e m a n t i c   E r r o r & l t ; / K e y & g t ; & l t ; / a : K e y & g t ; & l t ; a : V a l u e   i : t y p e = " M e a s u r e G r i d V i e w S t a t e I D i a g r a m T a g A d d i t i o n a l I n f o " / & g t ; & l t ; / a : K e y V a l u e O f D i a g r a m O b j e c t K e y a n y T y p e z b w N T n L X & g t ; & l t ; a : K e y V a l u e O f D i a g r a m O b j e c t K e y a n y T y p e z b w N T n L X & g t ; & l t ; a : K e y & g t ; & l t ; K e y & g t ; M e a s u r e s \ E n d B a l & l t ; / K e y & g t ; & l t ; / a : K e y & g t ; & l t ; a : V a l u e   i : t y p e = " M e a s u r e G r i d N o d e V i e w S t a t e " & g t ; & l t ; C o l u m n & g t ; 2 & l t ; / C o l u m n & g t ; & l t ; L a y e d O u t & g t ; t r u e & l t ; / L a y e d O u t & g t ; & l t ; / a : V a l u e & g t ; & l t ; / a : K e y V a l u e O f D i a g r a m O b j e c t K e y a n y T y p e z b w N T n L X & g t ; & l t ; a : K e y V a l u e O f D i a g r a m O b j e c t K e y a n y T y p e z b w N T n L X & g t ; & l t ; a : K e y & g t ; & l t ; K e y & g t ; M e a s u r e s \ E n d B a l \ T a g I n f o \ F o r m u l a & l t ; / K e y & g t ; & l t ; / a : K e y & g t ; & l t ; a : V a l u e   i : t y p e = " M e a s u r e G r i d V i e w S t a t e I D i a g r a m T a g A d d i t i o n a l I n f o " / & g t ; & l t ; / a : K e y V a l u e O f D i a g r a m O b j e c t K e y a n y T y p e z b w N T n L X & g t ; & l t ; a : K e y V a l u e O f D i a g r a m O b j e c t K e y a n y T y p e z b w N T n L X & g t ; & l t ; a : K e y & g t ; & l t ; K e y & g t ; M e a s u r e s \ E n d B a l \ T a g I n f o \ V a l u e & l t ; / K e y & g t ; & l t ; / a : K e y & g t ; & l t ; a : V a l u e   i : t y p e = " M e a s u r e G r i d V i e w S t a t e I D i a g r a m T a g A d d i t i o n a l I n f o " / & g t ; & l t ; / a : K e y V a l u e O f D i a g r a m O b j e c t K e y a n y T y p e z b w N T n L X & g t ; & l t ; a : K e y V a l u e O f D i a g r a m O b j e c t K e y a n y T y p e z b w N T n L X & g t ; & l t ; a : K e y & g t ; & l t ; K e y & g t ; M e a s u r e s \ % C o m p l e t e & l t ; / K e y & g t ; & l t ; / a : K e y & g t ; & l t ; a : V a l u e   i : t y p e = " M e a s u r e G r i d N o d e V i e w S t a t e " & g t ; & l t ; C o l u m n & g t ; 3 & l t ; / C o l u m n & g t ; & l t ; L a y e d O u t & g t ; t r u e & l t ; / L a y e d O u t & g t ; & l t ; / a : V a l u e & g t ; & l t ; / a : K e y V a l u e O f D i a g r a m O b j e c t K e y a n y T y p e z b w N T n L X & g t ; & l t ; a : K e y V a l u e O f D i a g r a m O b j e c t K e y a n y T y p e z b w N T n L X & g t ; & l t ; a : K e y & g t ; & l t ; K e y & g t ; M e a s u r e s \ % C o m p l e t e \ T a g I n f o \ F o r m u l a & l t ; / K e y & g t ; & l t ; / a : K e y & g t ; & l t ; a : V a l u e   i : t y p e = " M e a s u r e G r i d V i e w S t a t e I D i a g r a m T a g A d d i t i o n a l I n f o " / & g t ; & l t ; / a : K e y V a l u e O f D i a g r a m O b j e c t K e y a n y T y p e z b w N T n L X & g t ; & l t ; a : K e y V a l u e O f D i a g r a m O b j e c t K e y a n y T y p e z b w N T n L X & g t ; & l t ; a : K e y & g t ; & l t ; K e y & g t ; M e a s u r e s \ % C o m p l e t e \ T a g I n f o \ V a l u e & l t ; / K e y & g t ; & l t ; / a : K e y & g t ; & l t ; a : V a l u e   i : t y p e = " M e a s u r e G r i d V i e w S t a t e I D i a g r a m T a g A d d i t i o n a l I n f o " / & 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P h a s e & l t ; / K e y & g t ; & l t ; / a : K e y & g t ; & l t ; a : V a l u e   i : t y p e = " M e a s u r e G r i d N o d e V i e w S t a t e " & g t ; & l t ; C o l u m n & g t ; 5 & l t ; / C o l u m n & g t ; & l t ; L a y e d O u t & g t ; t r u e & l t ; / L a y e d O u t & g t ; & l t ; / a : V a l u e & g t ; & l t ; / a : K e y V a l u e O f D i a g r a m O b j e c t K e y a n y T y p e z b w N T n L X & g t ; & l t ; a : K e y V a l u e O f D i a g r a m O b j e c t K e y a n y T y p e z b w N T n L X & g t ; & l t ; a : K e y & g t ; & l t ; K e y & g t ; C o l u m n s \ C a t e g o r y & l t ; / K e y & g t ; & l t ; / a : K e y & g t ; & l t ; a : V a l u e   i : t y p e = " M e a s u r e G r i d N o d e V i e w S t a t e " & g t ; & l t ; C o l u m n & g t ; 6 & 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B e g   B a l & l t ; / K e y & g t ; & l t ; / a : K e y & g t ; & l t ; a : V a l u e   i : t y p e = " M e a s u r e G r i d N o d e V i e w S t a t e " & g t ; & l t ; C o l u m n & g t ; 4 & l t ; / C o l u m n & g t ; & l t ; L a y e d O u t & g t ; t r u e & l t ; / L a y e d O u t & g t ; & l t ; / a : V a l u e & g t ; & l t ; / a : K e y V a l u e O f D i a g r a m O b j e c t K e y a n y T y p e z b w N T n L X & g t ; & l t ; a : K e y V a l u e O f D i a g r a m O b j e c t K e y a n y T y p e z b w N T n L X & g t ; & l t ; a : K e y & g t ; & l t ; K e y & g t ; C o l u m n s \ N O T E S & l t ; / K e y & g t ; & l t ; / a : K e y & g t ; & l t ; a : V a l u e   i : t y p e = " M e a s u r e G r i d N o d e V i e w S t a t e " & g t ; & l t ; C o l u m n & g t ; 3 & l t ; / C o l u m n & g t ; & l t ; L a y e d O u t & g t ; t r u e & l t ; / L a y e d O u t & g t ; & l t ; / a : V a l u e & g t ; & l t ; / a : K e y V a l u e O f D i a g r a m O b j e c t K e y a n y T y p e z b w N T n L X & g t ; & l t ; a : K e y V a l u e O f D i a g r a m O b j e c t K e y a n y T y p e z b w N T n L X & g t ; & l t ; a : K e y & g t ; & l t ; K e y & g t ; L i n k s \ & a m p ; l t ; C o l u m n s \ S u m   o f   P O   L i n e   # & a m p ; g t ; - & a m p ; l t ; M e a s u r e s \ P O   L i n e   # & a m p ; g t ; & l t ; / K e y & g t ; & l t ; / a : K e y & g t ; & l t ; a : V a l u e   i : t y p e = " M e a s u r e G r i d V i e w S t a t e I D i a g r a m L i n k " / & g t ; & l t ; / a : K e y V a l u e O f D i a g r a m O b j e c t K e y a n y T y p e z b w N T n L X & g t ; & l t ; a : K e y V a l u e O f D i a g r a m O b j e c t K e y a n y T y p e z b w N T n L X & g t ; & l t ; a : K e y & g t ; & l t ; K e y & g t ; L i n k s \ & a m p ; l t ; C o l u m n s \ S u m   o f   P O   L i n e   # & a m p ; g t ; - & a m p ; l t ; M e a s u r e s \ P O   L i n e   # & a m p ; g t ; \ C O L U M N & l t ; / K e y & g t ; & l t ; / a : K e y & g t ; & l t ; a : V a l u e   i : t y p e = " M e a s u r e G r i d V i e w S t a t e I D i a g r a m L i n k E n d p o i n t " / & g t ; & l t ; / a : K e y V a l u e O f D i a g r a m O b j e c t K e y a n y T y p e z b w N T n L X & g t ; & l t ; a : K e y V a l u e O f D i a g r a m O b j e c t K e y a n y T y p e z b w N T n L X & g t ; & l t ; a : K e y & g t ; & l t ; K e y & g t ; L i n k s \ & a m p ; l t ; C o l u m n s \ S u m   o f   P O   L i n e   # & a m p ; g t ; - & a m p ; l t ; M e a s u r e s \ P O   L i n e   # & a m p ; g t ; \ M E A S U R E & l t ; / K e y & g t ; & l t ; / a : K e y & g t ; & l t ; a : V a l u e   i : t y p e = " M e a s u r e G r i d V i e w S t a t e I D i a g r a m L i n k E n d p o i n t " / & g t ; & l t ; / a : K e y V a l u e O f D i a g r a m O b j e c t K e y a n y T y p e z b w N T n L X & g t ; & l t ; a : K e y V a l u e O f D i a g r a m O b j e c t K e y a n y T y p e z b w N T n L X & g t ; & l t ; a : K e y & g t ; & l t ; K e y & g t ; L i n k s \ & a m p ; l t ; C o l u m n s \ S u m   o f   B e g   B a l & a m p ; g t ; - & a m p ; l t ; M e a s u r e s \ B e g   B a l & a m p ; g t ; & l t ; / K e y & g t ; & l t ; / a : K e y & g t ; & l t ; a : V a l u e   i : t y p e = " M e a s u r e G r i d V i e w S t a t e I D i a g r a m L i n k " / & g t ; & l t ; / a : K e y V a l u e O f D i a g r a m O b j e c t K e y a n y T y p e z b w N T n L X & g t ; & l t ; a : K e y V a l u e O f D i a g r a m O b j e c t K e y a n y T y p e z b w N T n L X & g t ; & l t ; a : K e y & g t ; & l t ; K e y & g t ; L i n k s \ & a m p ; l t ; C o l u m n s \ S u m   o f   B e g   B a l & a m p ; g t ; - & a m p ; l t ; M e a s u r e s \ B e g   B a l & a m p ; g t ; \ C O L U M N & l t ; / K e y & g t ; & l t ; / a : K e y & g t ; & l t ; a : V a l u e   i : t y p e = " M e a s u r e G r i d V i e w S t a t e I D i a g r a m L i n k E n d p o i n t " / & g t ; & l t ; / a : K e y V a l u e O f D i a g r a m O b j e c t K e y a n y T y p e z b w N T n L X & g t ; & l t ; a : K e y V a l u e O f D i a g r a m O b j e c t K e y a n y T y p e z b w N T n L X & g t ; & l t ; a : K e y & g t ; & l t ; K e y & g t ; L i n k s \ & a m p ; l t ; C o l u m n s \ S u m   o f   B e g   B a l & a m p ; g t ; - & a m p ; l t ; M e a s u r e s \ B e g   B a l & a m p ; g t ; \ M E A S U R E & l t ; / K e y & g t ; & l t ; / a : K e y & g t ; & l t ; a : V a l u e   i : t y p e = " M e a s u r e G r i d V i e w S t a t e I D i a g r a m L i n k E n d p o i n t " / & g t ; & l t ; / a : K e y V a l u e O f D i a g r a m O b j e c t K e y a n y T y p e z b w N T n L X & g t ; & l t ; / V i e w S t a t e s & g t ; & l t ; / D i a g r a m M a n a g e r . S e r i a l i z a b l e D i a g r a m & g t ; & l t ; D i a g r a m M a n a g e r . S e r i a l i z a b l e D i a g r a m & g t ; & l t ; A d a p t e r   i : t y p e = " M e a s u r e D i a g r a m S a n d b o x A d a p t e r " & g t ; & l t ; T a b l e N a m e & g t ; I n v o i c e H e a d e 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 i : t y p e = " S a n d b o x E d i t o r M e a s u r e G r i d K e y " & g t ; & l t ; T a b l e N a m e & g t ; I n v o i c e H e a d e r & l t ; / T a b l e N a m e & g t ; & l t ; / K e y & g t ; & l t ; M a i n t a i n e r 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 I n v o i c e I D & l t ; / K e y & g t ; & l t ; / D i a g r a m O b j e c t K e y & g t ; & l t ; D i a g r a m O b j e c t K e y & g t ; & l t ; K e y & g t ; M e a s u r e s \ S u m   o f   I n v o i c e I D \ T a g I n f o \ F o r m u l a & l t ; / K e y & g t ; & l t ; / D i a g r a m O b j e c t K e y & g t ; & l t ; D i a g r a m O b j e c t K e y & g t ; & l t ; K e y & g t ; M e a s u r e s \ S u m   o f   I n v o i c e I D \ T a g I n f o \ V a l u e & l t ; / K e y & g t ; & l t ; / D i a g r a m O b j e c t K e y & g t ; & l t ; D i a g r a m O b j e c t K e y & g t ; & l t ; K e y & g t ; C o l u m n s \ I n v o i c e I D & l t ; / K e y & g t ; & l t ; / D i a g r a m O b j e c t K e y & g t ; & l t ; D i a g r a m O b j e c t K e y & g t ; & l t ; K e y & g t ; C o l u m n s \ I n v o i c e D a t e & l t ; / K e y & g t ; & l t ; / D i a g r a m O b j e c t K e y & g t ; & l t ; D i a g r a m O b j e c t K e y & g t ; & l t ; K e y & g t ; C o l u m n s \ V e n d o r & l t ; / K e y & g t ; & l t ; / D i a g r a m O b j e c t K e y & g t ; & l t ; D i a g r a m O b j e c t K e y & g t ; & l t ; K e y & g t ; C o l u m n s \ D e s c r i p t i o n & l t ; / K e y & g t ; & l t ; / D i a g r a m O b j e c t K e y & g t ; & l t ; D i a g r a m O b j e c t K e y & g t ; & l t ; K e y & g t ; C o l u m n s \ T o t   A m o u n t & l t ; / K e y & g t ; & l t ; / D i a g r a m O b j e c t K e y & g t ; & l t ; D i a g r a m O b j e c t K e y & g t ; & l t ; K e y & g t ; L i n k s \ & a m p ; l t ; C o l u m n s \ S u m   o f   I n v o i c e I D & a m p ; g t ; - & a m p ; l t ; M e a s u r e s \ I n v o i c e I D & a m p ; g t ; & l t ; / K e y & g t ; & l t ; / D i a g r a m O b j e c t K e y & g t ; & l t ; D i a g r a m O b j e c t K e y & g t ; & l t ; K e y & g t ; L i n k s \ & a m p ; l t ; C o l u m n s \ S u m   o f   I n v o i c e I D & a m p ; g t ; - & a m p ; l t ; M e a s u r e s \ I n v o i c e I D & a m p ; g t ; \ C O L U M N & l t ; / K e y & g t ; & l t ; / D i a g r a m O b j e c t K e y & g t ; & l t ; D i a g r a m O b j e c t K e y & g t ; & l t ; K e y & g t ; L i n k s \ & a m p ; l t ; C o l u m n s \ S u m   o f   I n v o i c e I D & a m p ; g t ; - & a m p ; l t ; M e a s u r e s \ I n v o i c e I 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 I n v o i c e I D & l t ; / K e y & g t ; & l t ; / a : K e y & g t ; & l t ; a : V a l u e   i : t y p e = " M e a s u r e G r i d N o d e V i e w S t a t e " & g t ; & l t ; L a y e d O u t & g t ; t r u e & l t ; / L a y e d O u t & g t ; & l t ; W a s U I I n v i s i b l e & g t ; t r u e & l t ; / W a s U I I n v i s i b l e & g t ; & l t ; / a : V a l u e & g t ; & l t ; / a : K e y V a l u e O f D i a g r a m O b j e c t K e y a n y T y p e z b w N T n L X & g t ; & l t ; a : K e y V a l u e O f D i a g r a m O b j e c t K e y a n y T y p e z b w N T n L X & g t ; & l t ; a : K e y & g t ; & l t ; K e y & g t ; M e a s u r e s \ S u m   o f   I n v o i c e I D \ T a g I n f o \ F o r m u l a & l t ; / K e y & g t ; & l t ; / a : K e y & g t ; & l t ; a : V a l u e   i : t y p e = " M e a s u r e G r i d V i e w S t a t e I D i a g r a m T a g A d d i t i o n a l I n f o " / & g t ; & l t ; / a : K e y V a l u e O f D i a g r a m O b j e c t K e y a n y T y p e z b w N T n L X & g t ; & l t ; a : K e y V a l u e O f D i a g r a m O b j e c t K e y a n y T y p e z b w N T n L X & g t ; & l t ; a : K e y & g t ; & l t ; K e y & g t ; M e a s u r e s \ S u m   o f   I n v o i c e I D \ T a g I n f o \ V a l u e & l t ; / K e y & g t ; & l t ; / a : K e y & g t ; & l t ; a : V a l u e   i : t y p e = " M e a s u r e G r i d V i e w S t a t e I D i a g r a m T a g A d d i t i o n a l I n f o " / & g t ; & l t ; / a : K e y V a l u e O f D i a g r a m O b j e c t K e y a n y T y p e z b w N T n L X & g t ; & l t ; a : K e y V a l u e O f D i a g r a m O b j e c t K e y a n y T y p e z b w N T n L X & g t ; & l t ; a : K e y & g t ; & l t ; K e y & g t ; C o l u m n s \ I n v o i c e I D & l t ; / K e y & g t ; & l t ; / a : K e y & g t ; & l t ; a : V a l u e   i : t y p e = " M e a s u r e G r i d N o d e V i e w S t a t e " & g t ; & l t ; L a y e d O u t & g t ; t r u e & l t ; / L a y e d O u t & g t ; & l t ; / a : V a l u e & g t ; & l t ; / a : K e y V a l u e O f D i a g r a m O b j e c t K e y a n y T y p e z b w N T n L X & g t ; & l t ; a : K e y V a l u e O f D i a g r a m O b j e c t K e y a n y T y p e z b w N T n L X & g t ; & l t ; a : K e y & g t ; & l t ; K e y & g t ; C o l u m n s \ I n v o i c e D a t e & l t ; / K e y & g t ; & l t ; / a : K e y & g t ; & l t ; a : V a l u e   i : t y p e = " M e a s u r e G r i d N o d e V i e w S t a t e " & g t ; & l t ; C o l u m n & g t ; 1 & l t ; / C o l u m n & g t ; & l t ; L a y e d O u t & g t ; t r u e & l t ; / L a y e d O u t & g t ; & l t ; / a : V a l u e & g t ; & l t ; / a : K e y V a l u e O f D i a g r a m O b j e c t K e y a n y T y p e z b w N T n L X & g t ; & l t ; a : K e y V a l u e O f D i a g r a m O b j e c t K e y a n y T y p e z b w N T n L X & g t ; & l t ; a : K e y & g t ; & l t ; K e y & g t ; C o l u m n s \ V e n d o r & 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T o t   A m o u n t & l t ; / K e y & g t ; & l t ; / a : K e y & g t ; & l t ; a : V a l u e   i : t y p e = " M e a s u r e G r i d N o d e V i e w S t a t e " & g t ; & l t ; C o l u m n & g t ; 4 & l t ; / C o l u m n & g t ; & l t ; L a y e d O u t & g t ; t r u e & l t ; / L a y e d O u t & g t ; & l t ; / a : V a l u e & g t ; & l t ; / a : K e y V a l u e O f D i a g r a m O b j e c t K e y a n y T y p e z b w N T n L X & g t ; & l t ; a : K e y V a l u e O f D i a g r a m O b j e c t K e y a n y T y p e z b w N T n L X & g t ; & l t ; a : K e y & g t ; & l t ; K e y & g t ; L i n k s \ & a m p ; l t ; C o l u m n s \ S u m   o f   I n v o i c e I D & a m p ; g t ; - & a m p ; l t ; M e a s u r e s \ I n v o i c e I D & a m p ; g t ; & l t ; / K e y & g t ; & l t ; / a : K e y & g t ; & l t ; a : V a l u e   i : t y p e = " M e a s u r e G r i d V i e w S t a t e I D i a g r a m L i n k " / & g t ; & l t ; / a : K e y V a l u e O f D i a g r a m O b j e c t K e y a n y T y p e z b w N T n L X & g t ; & l t ; a : K e y V a l u e O f D i a g r a m O b j e c t K e y a n y T y p e z b w N T n L X & g t ; & l t ; a : K e y & g t ; & l t ; K e y & g t ; L i n k s \ & a m p ; l t ; C o l u m n s \ S u m   o f   I n v o i c e I D & a m p ; g t ; - & a m p ; l t ; M e a s u r e s \ I n v o i c e I D & a m p ; g t ; \ C O L U M N & l t ; / K e y & g t ; & l t ; / a : K e y & g t ; & l t ; a : V a l u e   i : t y p e = " M e a s u r e G r i d V i e w S t a t e I D i a g r a m L i n k E n d p o i n t " / & g t ; & l t ; / a : K e y V a l u e O f D i a g r a m O b j e c t K e y a n y T y p e z b w N T n L X & g t ; & l t ; a : K e y V a l u e O f D i a g r a m O b j e c t K e y a n y T y p e z b w N T n L X & g t ; & l t ; a : K e y & g t ; & l t ; K e y & g t ; L i n k s \ & a m p ; l t ; C o l u m n s \ S u m   o f   I n v o i c e I D & a m p ; g t ; - & a m p ; l t ; M e a s u r e s \ I n v o i c e I D & a m p ; g t ; \ M E A S U R E & l t ; / K e y & g t ; & l t ; / a : K e y & g t ; & l t ; a : V a l u e 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 T a g s \ T a b l e s \ & a m p ; l t ; T a b l e s \ P O L i n e T a b l e & a m p ; g t ; & l t ; / K e y & g t ; & l t ; / D i a g r a m O b j e c t K e y & g t ; & l t ; D i a g r a m O b j e c t K e y & g t ; & l t ; K e y & g t ; D y n a m i c   T a g s \ T a b l e s \ & a m p ; l t ; T a b l e s \ E Z _ I n v o i c e _ D e t a i l s & a m p ; g t ; & l t ; / K e y & g t ; & l t ; / D i a g r a m O b j e c t K e y & g t ; & l t ; D i a g r a m O b j e c t K e y & g t ; & l t ; K e y & g t ; D y n a m i c   T a g s \ T a b l e s \ & a m p ; l t ; T a b l e s \ I n v o i c e H e a d e r & a m p ; g t ; & l t ; / K e y & g t ; & l t ; / D i a g r a m O b j e c t K e y & g t ; & l t ; D i a g r a m O b j e c t K e y & g t ; & l t ; K e y & g t ; T a b l e s \ P O L i n e T a b l e & l t ; / K e y & g t ; & l t ; / D i a g r a m O b j e c t K e y & g t ; & l t ; D i a g r a m O b j e c t K e y & g t ; & l t ; K e y & g t ; T a b l e s \ P O L i n e T a b l e \ C o l u m n s \ P O   L i n e   # & l t ; / K e y & g t ; & l t ; / D i a g r a m O b j e c t K e y & g t ; & l t ; D i a g r a m O b j e c t K e y & g t ; & l t ; K e y & g t ; T a b l e s \ P O L i n e T a b l e \ C o l u m n s \ D e s c r i p t i o n & l t ; / K e y & g t ; & l t ; / D i a g r a m O b j e c t K e y & g t ; & l t ; D i a g r a m O b j e c t K e y & g t ; & l t ; K e y & g t ; T a b l e s \ P O L i n e T a b l e \ C o l u m n s \ P h a s e & l t ; / K e y & g t ; & l t ; / D i a g r a m O b j e c t K e y & g t ; & l t ; D i a g r a m O b j e c t K e y & g t ; & l t ; K e y & g t ; T a b l e s \ P O L i n e T a b l e \ C o l u m n s \ C a t e g o r y & l t ; / K e y & g t ; & l t ; / D i a g r a m O b j e c t K e y & g t ; & l t ; D i a g r a m O b j e c t K e y & g t ; & l t ; K e y & g t ; T a b l e s \ P O L i n e T a b l e \ C o l u m n s \ E s t   D a t e & l t ; / K e y & g t ; & l t ; / D i a g r a m O b j e c t K e y & g t ; & l t ; D i a g r a m O b j e c t K e y & g t ; & l t ; K e y & g t ; T a b l e s \ P O L i n e T a b l e \ C o l u m n s \ B e g   B a l & l t ; / K e y & g t ; & l t ; / D i a g r a m O b j e c t K e y & g t ; & l t ; D i a g r a m O b j e c t K e y & g t ; & l t ; K e y & g t ; T a b l e s \ P O L i n e T a b l e \ C o l u m n s \ F u n d i n g   A c t i o n & l t ; / K e y & g t ; & l t ; / D i a g r a m O b j e c t K e y & g t ; & l t ; D i a g r a m O b j e c t K e y & g t ; & l t ; K e y & g t ; T a b l e s \ P O L i n e T a b l e \ C o l u m n s \ F u n d i n g   D a t e & l t ; / K e y & g t ; & l t ; / D i a g r a m O b j e c t K e y & g t ; & l t ; D i a g r a m O b j e c t K e y & g t ; & l t ; K e y & g t ; T a b l e s \ P O L i n e T a b l e \ C o l u m n s \ N O T E S & l t ; / K e y & g t ; & l t ; / D i a g r a m O b j e c t K e y & g t ; & l t ; D i a g r a m O b j e c t K e y & g t ; & l t ; K e y & g t ; T a b l e s \ P O L i n e T a b l e \ M e a s u r e s \ S u m   o f   P O   L i n e   # & l t ; / K e y & g t ; & l t ; / D i a g r a m O b j e c t K e y & g t ; & l t ; D i a g r a m O b j e c t K e y & g t ; & l t ; K e y & g t ; T a b l e s \ P O L i n e T a b l e \ S u m   o f   P O   L i n e   # \ A d d i t i o n a l   I n f o \ I m p l i c i t   M e a s u r e & l t ; / K e y & g t ; & l t ; / D i a g r a m O b j e c t K e y & g t ; & l t ; D i a g r a m O b j e c t K e y & g t ; & l t ; K e y & g t ; T a b l e s \ P O L i n e T a b l e \ M e a s u r e s \ S u m   o f   B e g   B a l & l t ; / K e y & g t ; & l t ; / D i a g r a m O b j e c t K e y & g t ; & l t ; D i a g r a m O b j e c t K e y & g t ; & l t ; K e y & g t ; T a b l e s \ P O L i n e T a b l e \ S u m   o f   B e g   B a l \ A d d i t i o n a l   I n f o \ I m p l i c i t   M e a s u r e & l t ; / K e y & g t ; & l t ; / D i a g r a m O b j e c t K e y & g t ; & l t ; D i a g r a m O b j e c t K e y & g t ; & l t ; K e y & g t ; T a b l e s \ P O L i n e T a b l e \ M e a s u r e s \ E B & l t ; / K e y & g t ; & l t ; / D i a g r a m O b j e c t K e y & g t ; & l t ; D i a g r a m O b j e c t K e y & g t ; & l t ; K e y & g t ; T a b l e s \ P O L i n e T a b l e \ M e a s u r e s \ E n d B a l & l t ; / K e y & g t ; & l t ; / D i a g r a m O b j e c t K e y & g t ; & l t ; D i a g r a m O b j e c t K e y & g t ; & l t ; K e y & g t ; T a b l e s \ P O L i n e T a b l e \ M e a s u r e s \ % C o m p l e t e & l t ; / K e y & g t ; & l t ; / D i a g r a m O b j e c t K e y & g t ; & l t ; D i a g r a m O b j e c t K e y & g t ; & l t ; K e y & g t ; T a b l e s \ E Z _ I n v o i c e _ D e t a i l s & l t ; / K e y & g t ; & l t ; / D i a g r a m O b j e c t K e y & g t ; & l t ; D i a g r a m O b j e c t K e y & g t ; & l t ; K e y & g t ; T a b l e s \ E Z _ I n v o i c e _ D e t a i l s \ C o l u m n s \ I n v o i c e # & l t ; / K e y & g t ; & l t ; / D i a g r a m O b j e c t K e y & g t ; & l t ; D i a g r a m O b j e c t K e y & g t ; & l t ; K e y & g t ; T a b l e s \ E Z _ I n v o i c e _ D e t a i l s \ C o l u m n s \ D e s c r i p t i o n & l t ; / K e y & g t ; & l t ; / D i a g r a m O b j e c t K e y & g t ; & l t ; D i a g r a m O b j e c t K e y & g t ; & l t ; K e y & g t ; T a b l e s \ E Z _ I n v o i c e _ D e t a i l s \ C o l u m n s \ C a v i t y & l t ; / K e y & g t ; & l t ; / D i a g r a m O b j e c t K e y & g t ; & l t ; D i a g r a m O b j e c t K e y & g t ; & l t ; K e y & g t ; T a b l e s \ E Z _ I n v o i c e _ D e t a i l s \ C o l u m n s \ I n v o i c e   A m o u n t & l t ; / K e y & g t ; & l t ; / D i a g r a m O b j e c t K e y & g t ; & l t ; D i a g r a m O b j e c t K e y & g t ; & l t ; K e y & g t ; T a b l e s \ E Z _ I n v o i c e _ D e t a i l s \ C o l u m n s \ A p p r o v e d & l t ; / K e y & g t ; & l t ; / D i a g r a m O b j e c t K e y & g t ; & l t ; D i a g r a m O b j e c t K e y & g t ; & l t ; K e y & g t ; T a b l e s \ E Z _ I n v o i c e _ D e t a i l s \ C o l u m n s \ A p p r o v a l   D a t e & l t ; / K e y & g t ; & l t ; / D i a g r a m O b j e c t K e y & g t ; & l t ; D i a g r a m O b j e c t K e y & g t ; & l t ; K e y & g t ; T a b l e s \ E Z _ I n v o i c e _ D e t a i l s \ C o l u m n s \ A m o u n t   A p p r o v e d & l t ; / K e y & g t ; & l t ; / D i a g r a m O b j e c t K e y & g t ; & l t ; D i a g r a m O b j e c t K e y & g t ; & l t ; K e y & g t ; T a b l e s \ E Z _ I n v o i c e _ D e t a i l s \ C o l u m n s \ R e m a i n g & l t ; / K e y & g t ; & l t ; / D i a g r a m O b j e c t K e y & g t ; & l t ; D i a g r a m O b j e c t K e y & g t ; & l t ; K e y & g t ; T a b l e s \ E Z _ I n v o i c e _ D e t a i l s \ C o l u m n s \ P O   L i n e & l t ; / K e y & g t ; & l t ; / D i a g r a m O b j e c t K e y & g t ; & l t ; D i a g r a m O b j e c t K e y & g t ; & l t ; K e y & g t ; T a b l e s \ E Z _ I n v o i c e _ D e t a i l s \ C o l u m n s \ C o l u m n 3 & l t ; / K e y & g t ; & l t ; / D i a g r a m O b j e c t K e y & g t ; & l t ; D i a g r a m O b j e c t K e y & g t ; & l t ; K e y & g t ; T a b l e s \ E Z _ I n v o i c e _ D e t a i l s \ M e a s u r e s \ S u m   o f   I n v o i c e   A m o u n t & l t ; / K e y & g t ; & l t ; / D i a g r a m O b j e c t K e y & g t ; & l t ; D i a g r a m O b j e c t K e y & g t ; & l t ; K e y & g t ; T a b l e s \ E Z _ I n v o i c e _ D e t a i l s \ S u m   o f   I n v o i c e   A m o u n t \ A d d i t i o n a l   I n f o \ I m p l i c i t   M e a s u r e & l t ; / K e y & g t ; & l t ; / D i a g r a m O b j e c t K e y & g t ; & l t ; D i a g r a m O b j e c t K e y & g t ; & l t ; K e y & g t ; T a b l e s \ E Z _ I n v o i c e _ D e t a i l s \ M e a s u r e s \ S u m   o f   A m o u n t   A p p r o v e d & l t ; / K e y & g t ; & l t ; / D i a g r a m O b j e c t K e y & g t ; & l t ; D i a g r a m O b j e c t K e y & g t ; & l t ; K e y & g t ; T a b l e s \ E Z _ I n v o i c e _ D e t a i l s \ S u m   o f   A m o u n t   A p p r o v e d \ A d d i t i o n a l   I n f o \ I m p l i c i t   M e a s u r e & l t ; / K e y & g t ; & l t ; / D i a g r a m O b j e c t K e y & g t ; & l t ; D i a g r a m O b j e c t K e y & g t ; & l t ; K e y & g t ; T a b l e s \ I n v o i c e H e a d e r & l t ; / K e y & g t ; & l t ; / D i a g r a m O b j e c t K e y & g t ; & l t ; D i a g r a m O b j e c t K e y & g t ; & l t ; K e y & g t ; T a b l e s \ I n v o i c e H e a d e r \ C o l u m n s \ I n v o i c e I D & l t ; / K e y & g t ; & l t ; / D i a g r a m O b j e c t K e y & g t ; & l t ; D i a g r a m O b j e c t K e y & g t ; & l t ; K e y & g t ; T a b l e s \ I n v o i c e H e a d e r \ C o l u m n s \ I n v o i c e D a t e & l t ; / K e y & g t ; & l t ; / D i a g r a m O b j e c t K e y & g t ; & l t ; D i a g r a m O b j e c t K e y & g t ; & l t ; K e y & g t ; T a b l e s \ I n v o i c e H e a d e r \ C o l u m n s \ V e n d o r & l t ; / K e y & g t ; & l t ; / D i a g r a m O b j e c t K e y & g t ; & l t ; D i a g r a m O b j e c t K e y & g t ; & l t ; K e y & g t ; T a b l e s \ I n v o i c e H e a d e r \ C o l u m n s \ D e s c r i p t i o n & l t ; / K e y & g t ; & l t ; / D i a g r a m O b j e c t K e y & g t ; & l t ; D i a g r a m O b j e c t K e y & g t ; & l t ; K e y & g t ; T a b l e s \ I n v o i c e H e a d e r \ C o l u m n s \ T o t   A m o u n t & l t ; / K e y & g t ; & l t ; / D i a g r a m O b j e c t K e y & g t ; & l t ; D i a g r a m O b j e c t K e y & g t ; & l t ; K e y & g t ; T a b l e s \ I n v o i c e H e a d e r \ M e a s u r e s \ S u m   o f   I n v o i c e I D & l t ; / K e y & g t ; & l t ; / D i a g r a m O b j e c t K e y & g t ; & l t ; D i a g r a m O b j e c t K e y & g t ; & l t ; K e y & g t ; T a b l e s \ I n v o i c e H e a d e r \ S u m   o f   I n v o i c e I D \ A d d i t i o n a l   I n f o \ I m p l i c i t   M e a s u r e & l t ; / K e y & g t ; & l t ; / D i a g r a m O b j e c t K e y & g t ; & l t ; D i a g r a m O b j e c t K e y & g t ; & l t ; K e y & g t ; R e l a t i o n s h i p s \ & a m p ; l t ; T a b l e s \ E Z _ I n v o i c e _ D e t a i l s \ C o l u m n s \ I n v o i c e # & a m p ; g t ; - & a m p ; l t ; T a b l e s \ I n v o i c e H e a d e r \ C o l u m n s \ I n v o i c e I D & a m p ; g t ; & l t ; / K e y & g t ; & l t ; / D i a g r a m O b j e c t K e y & g t ; & l t ; D i a g r a m O b j e c t K e y & g t ; & l t ; K e y & g t ; R e l a t i o n s h i p s \ & a m p ; l t ; T a b l e s \ E Z _ I n v o i c e _ D e t a i l s \ C o l u m n s \ I n v o i c e # & a m p ; g t ; - & a m p ; l t ; T a b l e s \ I n v o i c e H e a d e r \ C o l u m n s \ I n v o i c e I D & a m p ; g t ; \ F K & l t ; / K e y & g t ; & l t ; / D i a g r a m O b j e c t K e y & g t ; & l t ; D i a g r a m O b j e c t K e y & g t ; & l t ; K e y & g t ; R e l a t i o n s h i p s \ & a m p ; l t ; T a b l e s \ E Z _ I n v o i c e _ D e t a i l s \ C o l u m n s \ I n v o i c e # & a m p ; g t ; - & a m p ; l t ; T a b l e s \ I n v o i c e H e a d e r \ C o l u m n s \ I n v o i c e I D & a m p ; g t ; \ P K & l t ; / K e y & g t ; & l t ; / D i a g r a m O b j e c t K e y & g t ; & l t ; D i a g r a m O b j e c t K e y & g t ; & l t ; K e y & g t ; R e l a t i o n s h i p s \ & a m p ; l t ; T a b l e s \ E Z _ I n v o i c e _ D e t a i l s \ C o l u m n s \ I n v o i c e # & a m p ; g t ; - & a m p ; l t ; T a b l e s \ I n v o i c e H e a d e r \ C o l u m n s \ I n v o i c e I D & a m p ; g t ; \ C r o s s F i l t e r & l t ; / K e y & g t ; & l t ; / D i a g r a m O b j e c t K e y & g t ; & l t ; D i a g r a m O b j e c t K e y & g t ; & l t ; K e y & g t ; R e l a t i o n s h i p s \ & a m p ; l t ; T a b l e s \ E Z _ I n v o i c e _ D e t a i l s \ C o l u m n s \ P O   L i n e & a m p ; g t ; - & a m p ; l t ; T a b l e s \ P O L i n e T a b l e \ C o l u m n s \ P O   L i n e   # & a m p ; g t ; & l t ; / K e y & g t ; & l t ; / D i a g r a m O b j e c t K e y & g t ; & l t ; D i a g r a m O b j e c t K e y & g t ; & l t ; K e y & g t ; R e l a t i o n s h i p s \ & a m p ; l t ; T a b l e s \ E Z _ I n v o i c e _ D e t a i l s \ C o l u m n s \ P O   L i n e & a m p ; g t ; - & a m p ; l t ; T a b l e s \ P O L i n e T a b l e \ C o l u m n s \ P O   L i n e   # & a m p ; g t ; \ F K & l t ; / K e y & g t ; & l t ; / D i a g r a m O b j e c t K e y & g t ; & l t ; D i a g r a m O b j e c t K e y & g t ; & l t ; K e y & g t ; R e l a t i o n s h i p s \ & a m p ; l t ; T a b l e s \ E Z _ I n v o i c e _ D e t a i l s \ C o l u m n s \ P O   L i n e & a m p ; g t ; - & a m p ; l t ; T a b l e s \ P O L i n e T a b l e \ C o l u m n s \ P O   L i n e   # & a m p ; g t ; \ P K & l t ; / K e y & g t ; & l t ; / D i a g r a m O b j e c t K e y & g t ; & l t ; D i a g r a m O b j e c t K e y & g t ; & l t ; K e y & g t ; R e l a t i o n s h i p s \ & a m p ; l t ; T a b l e s \ E Z _ I n v o i c e _ D e t a i l s \ C o l u m n s \ P O   L i n e & a m p ; g t ; - & a m p ; l t ; T a b l e s \ P O L i n e T a b l e \ C o l u m n s \ P O   L i n e   # & a m p ; g t ; \ C r o s s F i l t e r & l t ; / K e y & g t ; & l t ; / D i a g r a m O b j e c t K e y & g t ; & l t ; / A l l K e y s & g t ; & l t ; S e l e c t e d K e y s & g t ; & l t ; D i a g r a m O b j e c t K e y & g t ; & l t ; K e y & g t ; T a b l e s \ P O L i n e T a b l e & 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 T a g s \ T a b l e s \ & a m p ; l t ; T a b l e s \ P O L i n e T a b l e & a m p ; g t ; & l t ; / K e y & g t ; & l t ; / a : K e y & g t ; & l t ; a : V a l u e   i : t y p e = " D i a g r a m D i s p l a y T a g V i e w S t a t e " & g t ; & l t ; I s N o t F i l t e r e d O u t & g t ; t r u e & l t ; / I s N o t F i l t e r e d O u t & g t ; & l t ; / a : V a l u e & g t ; & l t ; / a : K e y V a l u e O f D i a g r a m O b j e c t K e y a n y T y p e z b w N T n L X & g t ; & l t ; a : K e y V a l u e O f D i a g r a m O b j e c t K e y a n y T y p e z b w N T n L X & g t ; & l t ; a : K e y & g t ; & l t ; K e y & g t ; D y n a m i c   T a g s \ T a b l e s \ & a m p ; l t ; T a b l e s \ E Z _ I n v o i c e _ D e t a i l s & a m p ; g t ; & l t ; / K e y & g t ; & l t ; / a : K e y & g t ; & l t ; a : V a l u e   i : t y p e = " D i a g r a m D i s p l a y T a g V i e w S t a t e " & g t ; & l t ; I s N o t F i l t e r e d O u t & g t ; t r u e & l t ; / I s N o t F i l t e r e d O u t & g t ; & l t ; / a : V a l u e & g t ; & l t ; / a : K e y V a l u e O f D i a g r a m O b j e c t K e y a n y T y p e z b w N T n L X & g t ; & l t ; a : K e y V a l u e O f D i a g r a m O b j e c t K e y a n y T y p e z b w N T n L X & g t ; & l t ; a : K e y & g t ; & l t ; K e y & g t ; D y n a m i c   T a g s \ T a b l e s \ & a m p ; l t ; T a b l e s \ I n v o i c e H e a d e r & a m p ; g t ; & l t ; / K e y & g t ; & l t ; / a : K e y & g t ; & l t ; a : V a l u e   i : t y p e = " D i a g r a m D i s p l a y T a g V i e w S t a t e " & g t ; & l t ; I s N o t F i l t e r e d O u t & g t ; t r u e & l t ; / I s N o t F i l t e r e d O u t & g t ; & l t ; / a : V a l u e & g t ; & l t ; / a : K e y V a l u e O f D i a g r a m O b j e c t K e y a n y T y p e z b w N T n L X & g t ; & l t ; a : K e y V a l u e O f D i a g r a m O b j e c t K e y a n y T y p e z b w N T n L X & g t ; & l t ; a : K e y & g t ; & l t ; K e y & g t ; T a b l e s \ P O L i n e T a b l e & l t ; / K e y & g t ; & l t ; / a : K e y & g t ; & l t ; a : V a l u e   i : t y p e = " D i a g r a m D i s p l a y N o d e V i e w S t a t e " & g t ; & l t ; H e i g h t & g t ; 2 8 4 . 4 & l t ; / H e i g h t & g t ; & l t ; I s E x p a n d e d & g t ; t r u e & l t ; / I s E x p a n d e d & g t ; & l t ; I s F o c u s e d & g t ; t r u e & l t ; / I s F o c u s e d & g t ; & l t ; L a y e d O u t & g t ; t r u e & l t ; / L a y e d O u t & g t ; & l t ; L e f t & g t ; 6 4 4 . 7 0 3 8 1 0 5 6 7 6 6 5 8 7 & l t ; / L e f t & g t ; & l t ; T a b I n d e x & g t ; 2 & l t ; / T a b I n d e x & g t ; & l t ; T o p & g t ; 4 7 . 1 9 9 9 9 9 9 9 9 9 9 9 9 7 4 & l t ; / T o p & g t ; & l t ; W i d t h & g t ; 2 0 0 & l t ; / W i d t h & g t ; & l t ; / a : V a l u e & g t ; & l t ; / a : K e y V a l u e O f D i a g r a m O b j e c t K e y a n y T y p e z b w N T n L X & g t ; & l t ; a : K e y V a l u e O f D i a g r a m O b j e c t K e y a n y T y p e z b w N T n L X & g t ; & l t ; a : K e y & g t ; & l t ; K e y & g t ; T a b l e s \ P O L i n e T a b l e \ C o l u m n s \ P O   L i n e   # & l t ; / K e y & g t ; & l t ; / a : K e y & g t ; & l t ; a : V a l u e   i : t y p e = " D i a g r a m D i s p l a y N o d e V i e w S t a t e " & g t ; & l t ; H e i g h t & g t ; 1 5 0 & l t ; / H e i g h t & g t ; & l t ; I s E x p a n d e d & g t ; t r u e & l t ; / I s E x p a n d e d & g t ; & l t ; W i d t h & g t ; 2 0 0 & l t ; / W i d t h & g t ; & l t ; / a : V a l u e & g t ; & l t ; / a : K e y V a l u e O f D i a g r a m O b j e c t K e y a n y T y p e z b w N T n L X & g t ; & l t ; a : K e y V a l u e O f D i a g r a m O b j e c t K e y a n y T y p e z b w N T n L X & g t ; & l t ; a : K e y & g t ; & l t ; K e y & g t ; T a b l e s \ P O L i n e T a b l e \ C o l u m n s \ D e s c r i p t i o n & l t ; / K e y & g t ; & l t ; / a : K e y & g t ; & l t ; a : V a l u e   i : t y p e = " D i a g r a m D i s p l a y N o d e V i e w S t a t e " & g t ; & l t ; H e i g h t & g t ; 1 5 0 & l t ; / H e i g h t & g t ; & l t ; I s E x p a n d e d & g t ; t r u e & l t ; / I s E x p a n d e d & g t ; & l t ; W i d t h & g t ; 2 0 0 & l t ; / W i d t h & g t ; & l t ; / a : V a l u e & g t ; & l t ; / a : K e y V a l u e O f D i a g r a m O b j e c t K e y a n y T y p e z b w N T n L X & g t ; & l t ; a : K e y V a l u e O f D i a g r a m O b j e c t K e y a n y T y p e z b w N T n L X & g t ; & l t ; a : K e y & g t ; & l t ; K e y & g t ; T a b l e s \ P O L i n e T a b l e \ C o l u m n s \ P h a s e & l t ; / K e y & g t ; & l t ; / a : K e y & g t ; & l t ; a : V a l u e   i : t y p e = " D i a g r a m D i s p l a y N o d e V i e w S t a t e " & g t ; & l t ; H e i g h t & g t ; 1 5 0 & l t ; / H e i g h t & g t ; & l t ; I s E x p a n d e d & g t ; t r u e & l t ; / I s E x p a n d e d & g t ; & l t ; W i d t h & g t ; 2 0 0 & l t ; / W i d t h & g t ; & l t ; / a : V a l u e & g t ; & l t ; / a : K e y V a l u e O f D i a g r a m O b j e c t K e y a n y T y p e z b w N T n L X & g t ; & l t ; a : K e y V a l u e O f D i a g r a m O b j e c t K e y a n y T y p e z b w N T n L X & g t ; & l t ; a : K e y & g t ; & l t ; K e y & g t ; T a b l e s \ P O L i n e T a b l e \ C o l u m n s \ C a t e g o r y & l t ; / K e y & g t ; & l t ; / a : K e y & g t ; & l t ; a : V a l u e   i : t y p e = " D i a g r a m D i s p l a y N o d e V i e w S t a t e " & g t ; & l t ; H e i g h t & g t ; 1 5 0 & l t ; / H e i g h t & g t ; & l t ; I s E x p a n d e d & g t ; t r u e & l t ; / I s E x p a n d e d & g t ; & l t ; W i d t h & g t ; 2 0 0 & l t ; / W i d t h & g t ; & l t ; / a : V a l u e & g t ; & l t ; / a : K e y V a l u e O f D i a g r a m O b j e c t K e y a n y T y p e z b w N T n L X & g t ; & l t ; a : K e y V a l u e O f D i a g r a m O b j e c t K e y a n y T y p e z b w N T n L X & g t ; & l t ; a : K e y & g t ; & l t ; K e y & g t ; T a b l e s \ P O L i n e T a b l e \ C o l u m n s \ E s t 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B e g   B a l & l t ; / K e y & g t ; & l t ; / a : K e y & g t ; & l t ; a : V a l u e 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 A c t i o n & l t ; / K e y & g t ; & l t ; / a : K e y & g t ; & l t ; a : V a l u e 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N O T E S & l t ; / K e y & g t ; & l t ; / a : K e y & g t ; & l t ; a : V a l u e   i : t y p e = " D i a g r a m D i s p l a y N o d e V i e w S t a t e " & g t ; & l t ; H e i g h t & g t ; 1 5 0 & l t ; / H e i g h t & g t ; & l t ; I s E x p a n d e d & g t ; t r u e & l t ; / I s E x p a n d e d & g t ; & l t ; W i d t h & g t ; 2 0 0 & l t ; / W i d t h & g t ; & l t ; / a : V a l u e & g t ; & l t ; / a : K e y V a l u e O f D i a g r a m O b j e c t K e y a n y T y p e z b w N T n L X & g t ; & l t ; a : K e y V a l u e O f D i a g r a m O b j e c t K e y a n y T y p e z b w N T n L X & g t ; & l t ; a : K e y & g t ; & l t ; K e y & g t ; T a b l e s \ P O L i n e T a b l e \ M e a s u r e s \ S u m   o f   P O   L i n e   # & l t ; / K e y & g t ; & l t ; / a : K e y & g t ; & l t ; a : V a l u e   i : t y p e = " D i a g r a m D i s p l a y N o d e V i e w S t a t e " & g t ; & l t ; H e i g h t & g t ; 1 5 0 & l t ; / H e i g h t & g t ; & l t ; I s E x p a n d e d & g t ; t r u e & l t ; / I s E x p a n d e d & g t ; & l t ; W i d t h & g t ; 2 0 0 & l t ; / W i d t h & g t ; & l t ; / a : V a l u e & g t ; & l t ; / a : K e y V a l u e O f D i a g r a m O b j e c t K e y a n y T y p e z b w N T n L X & g t ; & l t ; a : K e y V a l u e O f D i a g r a m O b j e c t K e y a n y T y p e z b w N T n L X & g t ; & l t ; a : K e y & g t ; & l t ; K e y & g t ; T a b l e s \ P O L i n e T a b l e \ S u m   o f   P O   L i n e   # \ A d d i t i o n a l   I n f o \ I m p l i c i t   M e a s u r e & l t ; / K e y & g t ; & l t ; / a : K e y & g t ; & l t ; a : V a l u e   i : t y p e = " D i a g r a m D i s p l a y V i e w S t a t e I D i a g r a m T a g A d d i t i o n a l I n f o " / & g t ; & l t ; / a : K e y V a l u e O f D i a g r a m O b j e c t K e y a n y T y p e z b w N T n L X & g t ; & l t ; a : K e y V a l u e O f D i a g r a m O b j e c t K e y a n y T y p e z b w N T n L X & g t ; & l t ; a : K e y & g t ; & l t ; K e y & g t ; T a b l e s \ P O L i n e T a b l e \ M e a s u r e s \ S u m   o f   B e g   B a l & l t ; / K e y & g t ; & l t ; / a : K e y & g t ; & l t ; a : V a l u e   i : t y p e = " D i a g r a m D i s p l a y N o d e V i e w S t a t e " & g t ; & l t ; H e i g h t & g t ; 1 5 0 & l t ; / H e i g h t & g t ; & l t ; I s E x p a n d e d & g t ; t r u e & l t ; / I s E x p a n d e d & g t ; & l t ; W i d t h & g t ; 2 0 0 & l t ; / W i d t h & g t ; & l t ; / a : V a l u e & g t ; & l t ; / a : K e y V a l u e O f D i a g r a m O b j e c t K e y a n y T y p e z b w N T n L X & g t ; & l t ; a : K e y V a l u e O f D i a g r a m O b j e c t K e y a n y T y p e z b w N T n L X & g t ; & l t ; a : K e y & g t ; & l t ; K e y & g t ; T a b l e s \ P O L i n e T a b l e \ S u m   o f   B e g   B a l \ A d d i t i o n a l   I n f o \ I m p l i c i t   M e a s u r e & l t ; / K e y & g t ; & l t ; / a : K e y & g t ; & l t ; a : V a l u e   i : t y p e = " D i a g r a m D i s p l a y V i e w S t a t e I D i a g r a m T a g A d d i t i o n a l I n f o " / & g t ; & l t ; / a : K e y V a l u e O f D i a g r a m O b j e c t K e y a n y T y p e z b w N T n L X & g t ; & l t ; a : K e y V a l u e O f D i a g r a m O b j e c t K e y a n y T y p e z b w N T n L X & g t ; & l t ; a : K e y & g t ; & l t ; K e y & g t ; T a b l e s \ P O L i n e T a b l e \ M e a s u r e s \ E B & l t ; / K e y & g t ; & l t ; / a : K e y & g t ; & l t ; a : V a l u e   i : t y p e = " D i a g r a m D i s p l a y N o d e V i e w S t a t e " & g t ; & l t ; H e i g h t & g t ; 1 5 0 & l t ; / H e i g h t & g t ; & l t ; I s E x p a n d e d & g t ; t r u e & l t ; / I s E x p a n d e d & g t ; & l t ; W i d t h & g t ; 2 0 0 & l t ; / W i d t h & g t ; & l t ; / a : V a l u e & g t ; & l t ; / a : K e y V a l u e O f D i a g r a m O b j e c t K e y a n y T y p e z b w N T n L X & g t ; & l t ; a : K e y V a l u e O f D i a g r a m O b j e c t K e y a n y T y p e z b w N T n L X & g t ; & l t ; a : K e y & g t ; & l t ; K e y & g t ; T a b l e s \ P O L i n e T a b l e \ M e a s u r e s \ E n d B a l & l t ; / K e y & g t ; & l t ; / a : K e y & g t ; & l t ; a : V a l u e   i : t y p e = " D i a g r a m D i s p l a y N o d e V i e w S t a t e " & g t ; & l t ; H e i g h t & g t ; 1 5 0 & l t ; / H e i g h t & g t ; & l t ; I s E x p a n d e d & g t ; t r u e & l t ; / I s E x p a n d e d & g t ; & l t ; W i d t h & g t ; 2 0 0 & l t ; / W i d t h & g t ; & l t ; / a : V a l u e & g t ; & l t ; / a : K e y V a l u e O f D i a g r a m O b j e c t K e y a n y T y p e z b w N T n L X & g t ; & l t ; a : K e y V a l u e O f D i a g r a m O b j e c t K e y a n y T y p e z b w N T n L X & g t ; & l t ; a : K e y & g t ; & l t ; K e y & g t ; T a b l e s \ P O L i n e T a b l e \ M e a s u r e s \ % C o m p l e t e & l t ; / K e y & g t ; & l t ; / a : K e y & g t ; & l t ; a : V a l u e   i : t y p e = " D i a g r a m D i s p l a y N o d e V i e w S t a t e " & g t ; & l t ; H e i g h t & g t ; 1 5 0 & l t ; / H e i g h t & g t ; & l t ; I s E x p a n d e d & g t ; t r u e & l t ; / I s E x p a n d e d & g t ; & l t ; W i d t h & g t ; 2 0 0 & l t ; / W i d t h & g t ; & l t ; / a : V a l u e & g t ; & l t ; / a : K e y V a l u e O f D i a g r a m O b j e c t K e y a n y T y p e z b w N T n L X & g t ; & l t ; a : K e y V a l u e O f D i a g r a m O b j e c t K e y a n y T y p e z b w N T n L X & g t ; & l t ; a : K e y & g t ; & l t ; K e y & g t ; T a b l e s \ E Z _ I n v o i c e _ D e t a i l s & l t ; / K e y & g t ; & l t ; / a : K e y & g t ; & l t ; a : V a l u e   i : t y p e = " D i a g r a m D i s p l a y N o d e V i e w S t a t e " & g t ; & l t ; H e i g h t & g t ; 2 8 2 . 8 0 0 0 0 0 0 0 0 0 0 0 0 7 & l t ; / H e i g h t & g t ; & l t ; I s E x p a n d e d & g t ; t r u e & l t ; / I s E x p a n d e d & g t ; & l t ; L a y e d O u t & g t ; t r u e & l t ; / L a y e d O u t & g t ; & l t ; L e f t & g t ; 2 7 8 . 3 0 3 8 1 0 5 6 7 6 6 5 7 8 & l t ; / L e f t & g t ; & l t ; T a b I n d e x & g t ; 1 & l t ; / T a b I n d e x & g t ; & l t ; W i d t h & g t ; 2 0 0 & l t ; / W i d t h & g t ; & l t ; / a : V a l u e & g t ; & l t ; / a : K e y V a l u e O f D i a g r a m O b j e c t K e y a n y T y p e z b w N T n L X & g t ; & l t ; a : K e y V a l u e O f D i a g r a m O b j e c t K e y a n y T y p e z b w N T n L X & g t ; & l t ; a : K e y & g t ; & l t ; K e y & g t ; T a b l e s \ E Z _ I n v o i c e _ D e t a i l s \ C o l u m n s \ I n v o i c 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D e s c r i p t i o n & 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a v i t y & 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a l   D a t e & l t ; / K e y & g t ; & l t ; / a : K e y & g t ; & l t ; a : V a l u e 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R e m a i n g & 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P O   L i n e & l t ; / K e y & g t ; & l t ; / a : K e y & g t ; & l t ; a : V a l u e 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o l u m n 3 & l t ; / K e y & g t ; & l t ; / a : K e y & g t ; & l t ; a : V a l u e   i : t y p e = " D i a g r a m D i s p l a y N o d e V i e w S t a t e " & g t ; & l t ; H e i g h t & g t ; 1 5 0 & l t ; / H e i g h t & g t ; & l t ; I s E x p a n d e d & g t ; t r u e & l t ; / I s E x p a n d e d & g t ; & l t ; W i d t h & g t ; 2 0 0 & l t ; / W i d t h & g t ; & l t ; / a : V a l u e & g t ; & l t ; / a : K e y V a l u e O f D i a g r a m O b j e c t K e y a n y T y p e z b w N T n L X & g t ; & l t ; a : K e y V a l u e O f D i a g r a m O b j e c t K e y a n y T y p e z b w N T n L X & g t ; & l t ; a : K e y & g t ; & l t ; K e y & g t ; T a b l e s \ E Z _ I n v o i c e _ D e t a i l s \ M e a s u r e s \ S u m   o f   I n v o i c e 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 I n v o i c e   A m o u n t \ A d d i t i o n a l   I n f o \ I m p l i c i t   M e a s u r e & l t ; / K e y & g t ; & l t ; / a : K e y & g t ; & l t ; a : V a l u e   i : t y p e = " D i a g r a m D i s p l a y V i e w S t a t e I D i a g r a m T a g A d d i t i o n a l I n f o " / & g t ; & l t ; / a : K e y V a l u e O f D i a g r a m O b j e c t K e y a n y T y p e z b w N T n L X & g t ; & l t ; a : K e y V a l u e O f D i a g r a m O b j e c t K e y a n y T y p e z b w N T n L X & g t ; & l t ; a : K e y & g t ; & l t ; K e y & g t ; T a b l e s \ E Z _ I n v o i c e _ D e t a i l s \ M e a s u r e s \ S u m   o f   A m o u n t 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 A m o u n t   A p p r o v e d \ A d d i t i o n a l   I n f o \ I m p l i c i t   M e a s u r e & l t ; / K e y & g t ; & l t ; / a : K e y & g t ; & l t ; a : V a l u e   i : t y p e = " D i a g r a m D i s p l a y V i e w S t a t e I D i a g r a m T a g A d d i t i o n a l I n f o " / & g t ; & l t ; / a : K e y V a l u e O f D i a g r a m O b j e c t K e y a n y T y p e z b w N T n L X & g t ; & l t ; a : K e y V a l u e O f D i a g r a m O b j e c t K e y a n y T y p e z b w N T n L X & g t ; & l t ; a : K e y & g t ; & l t ; K e y & g t ; T a b l e s \ I n v o i c e H e a d e r & l t ; / K e y & g t ; & l t ; / a : K e y & g t ; & l t ; a : V a l u e   i : t y p e = " D i a g r a m D i s p l a y N o d e V i e w S t a t e " & g t ; & l t ; H e i g h t & g t ; 2 6 3 . 5 9 9 9 9 9 9 9 9 9 9 9 9 7 & l t ; / H e i g h t & g t ; & l t ; I s E x p a n d e d & g t ; t r u e & l t ; / I s E x p a n d e d & g t ; & l t ; L a y e d O u t & g t ; t r u e & l t ; / L a y e d O u t & g t ; & l t ; T o p & g t ; 1 . 3 9 9 9 9 9 9 9 9 9 9 9 9 7 7 3 & l t ; / T o p & g t ; & l t ; W i d t h & g t ; 2 0 0 & l t ; / W i d t h & g t ; & l t ; / a : V a l u e & g t ; & l t ; / a : K e y V a l u e O f D i a g r a m O b j e c t K e y a n y T y p e z b w N T n L X & g t ; & l t ; a : K e y V a l u e O f D i a g r a m O b j e c t K e y a n y T y p e z b w N T n L X & g t ; & l t ; a : K e y & g t ; & l t ; K e y & g t ; T a b l e s \ I n v o i c e H e a d e r \ C o l u m n s \ I n v o i c e I D & l t ; / K e y & g t ; & l t ; / a : K e y & g t ; & l t ; a : V a l u e   i : t y p e = " D i a g r a m D i s p l a y N o d e V i e w S t a t e " & g t ; & l t ; H e i g h t & g t ; 1 5 0 & l t ; / H e i g h t & g t ; & l t ; I s E x p a n d e d & g t ; t r u e & l t ; / I s E x p a n d e d & g t ; & l t ; W i d t h & g t ; 2 0 0 & l t ; / W i d t h & g t ; & l t ; / a : V a l u e & g t ; & l t ; / a : K e y V a l u e O f D i a g r a m O b j e c t K e y a n y T y p e z b w N T n L X & g t ; & l t ; a : K e y V a l u e O f D i a g r a m O b j e c t K e y a n y T y p e z b w N T n L X & g t ; & l t ; a : K e y & g t ; & l t ; K e y & g t ; T a b l e s \ I n v o i c e H e a d e r \ C o l u m n s \ I n v o i c e D a t e & l t ; / K e y & g t ; & l t ; / a : K e y & g t ; & l t ; a : V a l u e   i : t y p e = " D i a g r a m D i s p l a y N o d e V i e w S t a t e " & g t ; & l t ; H e i g h t & g t ; 1 5 0 & l t ; / H e i g h t & g t ; & l t ; I s E x p a n d e d & g t ; t r u e & l t ; / I s E x p a n d e d & g t ; & l t ; W i d t h & g t ; 2 0 0 & l t ; / W i d t h & g t ; & l t ; / a : V a l u e & g t ; & l t ; / a : K e y V a l u e O f D i a g r a m O b j e c t K e y a n y T y p e z b w N T n L X & g t ; & l t ; a : K e y V a l u e O f D i a g r a m O b j e c t K e y a n y T y p e z b w N T n L X & g t ; & l t ; a : K e y & g t ; & l t ; K e y & g t ; T a b l e s \ I n v o i c e H e a d e r \ C o l u m n s \ V e n d o r & l t ; / K e y & g t ; & l t ; / a : K e y & g t ; & l t ; a : V a l u e   i : t y p e = " D i a g r a m D i s p l a y N o d e V i e w S t a t e " & g t ; & l t ; H e i g h t & g t ; 1 5 0 & l t ; / H e i g h t & g t ; & l t ; I s E x p a n d e d & g t ; t r u e & l t ; / I s E x p a n d e d & g t ; & l t ; W i d t h & g t ; 2 0 0 & l t ; / W i d t h & g t ; & l t ; / a : V a l u e & g t ; & l t ; / a : K e y V a l u e O f D i a g r a m O b j e c t K e y a n y T y p e z b w N T n L X & g t ; & l t ; a : K e y V a l u e O f D i a g r a m O b j e c t K e y a n y T y p e z b w N T n L X & g t ; & l t ; a : K e y & g t ; & l t ; K e y & g t ; T a b l e s \ I n v o i c e H e a d e r \ C o l u m n s \ D e s c r i p t i o n & l t ; / K e y & g t ; & l t ; / a : K e y & g t ; & l t ; a : V a l u e   i : t y p e = " D i a g r a m D i s p l a y N o d e V i e w S t a t e " & g t ; & l t ; H e i g h t & g t ; 1 5 0 & l t ; / H e i g h t & g t ; & l t ; I s E x p a n d e d & g t ; t r u e & l t ; / I s E x p a n d e d & g t ; & l t ; W i d t h & g t ; 2 0 0 & l t ; / W i d t h & g t ; & l t ; / a : V a l u e & g t ; & l t ; / a : K e y V a l u e O f D i a g r a m O b j e c t K e y a n y T y p e z b w N T n L X & g t ; & l t ; a : K e y V a l u e O f D i a g r a m O b j e c t K e y a n y T y p e z b w N T n L X & g t ; & l t ; a : K e y & g t ; & l t ; K e y & g t ; T a b l e s \ I n v o i c e H e a d e r \ C o l u m n s \ T o t   A m o u n t & l t ; / K e y & g t ; & l t ; / a : K e y & g t ; & l t ; a : V a l u e   i : t y p e = " D i a g r a m D i s p l a y N o d e V i e w S t a t e " & g t ; & l t ; H e i g h t & g t ; 1 5 0 & l t ; / H e i g h t & g t ; & l t ; I s E x p a n d e d & g t ; t r u e & l t ; / I s E x p a n d e d & g t ; & l t ; W i d t h & g t ; 2 0 0 & l t ; / W i d t h & g t ; & l t ; / a : V a l u e & g t ; & l t ; / a : K e y V a l u e O f D i a g r a m O b j e c t K e y a n y T y p e z b w N T n L X & g t ; & l t ; a : K e y V a l u e O f D i a g r a m O b j e c t K e y a n y T y p e z b w N T n L X & g t ; & l t ; a : K e y & g t ; & l t ; K e y & g t ; T a b l e s \ I n v o i c e H e a d e r \ M e a s u r e s \ S u m   o f   I n v o i c e I D & l t ; / K e y & g t ; & l t ; / a : K e y & g t ; & l t ; a : V a l u e   i : t y p e = " D i a g r a m D i s p l a y N o d e V i e w S t a t e " & g t ; & l t ; H e i g h t & g t ; 1 5 0 & l t ; / H e i g h t & g t ; & l t ; I s E x p a n d e d & g t ; t r u e & l t ; / I s E x p a n d e d & g t ; & l t ; W i d t h & g t ; 2 0 0 & l t ; / W i d t h & g t ; & l t ; / a : V a l u e & g t ; & l t ; / a : K e y V a l u e O f D i a g r a m O b j e c t K e y a n y T y p e z b w N T n L X & g t ; & l t ; a : K e y V a l u e O f D i a g r a m O b j e c t K e y a n y T y p e z b w N T n L X & g t ; & l t ; a : K e y & g t ; & l t ; K e y & g t ; T a b l e s \ I n v o i c e H e a d e r \ S u m   o f   I n v o i c e I D \ A d d i t i o n a l   I n f o \ I m p l i c i t   M e a s u r e & l t ; / K e y & g t ; & l t ; / a : K e y & g t ; & l t ; a : V a l u e   i : t y p e = " D i a g r a m D i s p l a y V i e w S t a t e I D i a g r a m T a g A d d i t i o n a l I n f o " / & g t ; & l t ; / a : K e y V a l u e O f D i a g r a m O b j e c t K e y a n y T y p e z b w N T n L X & g t ; & l t ; a : K e y V a l u e O f D i a g r a m O b j e c t K e y a n y T y p e z b w N T n L X & g t ; & l t ; a : K e y & g t ; & l t ; K e y & g t ; R e l a t i o n s h i p s \ & a m p ; l t ; T a b l e s \ E Z _ I n v o i c e _ D e t a i l s \ C o l u m n s \ I n v o i c e # & a m p ; g t ; - & a m p ; l t ; T a b l e s \ I n v o i c e H e a d e r \ C o l u m n s \ I n v o i c e I D & a m p ; g t ; & l t ; / K e y & g t ; & l t ; / a : K e y & g t ; & l t ; a : V a l u e   i : t y p e = " D i a g r a m D i s p l a y L i n k V i e w S t a t e " & g t ; & l t ; A u t o m a t i o n P r o p e r t y H e l p e r T e x t & g t ; E n d   p o i n t   1 :   ( 2 6 2 . 3 0 3 8 1 0 5 6 7 6 6 6 , 1 4 1 . 4 ) .   E n d   p o i n t   2 :   ( 2 1 6 , 1 3 3 . 2 )   & l t ; / A u t o m a t i o n P r o p e r t y H e l p e r T e x t & g t ; & l t ; L a y e d O u t & g t ; t r u e & l t ; / L a y e d O u t & g t ; & l t ; P o i n t s 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I n v o i c e # & a m p ; g t ; - & a m p ; l t ; T a b l e s \ I n v o i c e H e a d e r \ C o l u m n s \ I n v o i c e I D & a m p ; g t ; \ F K & l t ; / K e y & g t ; & l t ; / a : K e y & g t ; & l t ; a : V a l u e   i : t y p e = " D i a g r a m D i s p l a y L i n k E n d p o i n t V i e w S t a t e " & g t ; & l t ; H e i g h t & g t ; 1 6 & l t ; / H e i g h t & g t ; & l t ; L a b e l L o c a t i o n   x m l n s : b = " h t t p : / / s c h e m a s . d a t a c o n t r a c t . o r g / 2 0 0 4 / 0 7 / S y s t e m . W i n d o w s " & g t ; & l t ; b : _ x & g t ; 2 6 2 . 3 0 3 8 1 0 5 6 7 6 6 5 7 8 & l t ; / b : _ x & g t ; & l t ; b : _ y & g t ; 1 3 3 . 4 & l t ; / b : _ y & g t ; & l t ; / L a b e l L o c a t i o n & g t ; & l t ; L o c a t i o n   x m l n s : b = " h t t p : / / s c h e m a s . d a t a c o n t r a c t . o r g / 2 0 0 4 / 0 7 / S y s t e m . W i n d o w s " & g t ; & l t ; b : _ x & g t ; 2 7 8 . 3 0 3 8 1 0 5 6 7 6 6 5 7 8 & l t ; / b : _ x & g t ; & l t ; b : _ y & g t ; 1 4 1 . 4 & l t ; / b : _ y & g t ; & l t ; / L o c a t i o n & g t ; & l t ; S h a p e R o t a t e A n g l e & g t ; 1 8 0 & l t ; / S h a p e R o t a t e A n g l e & g t ; & l t ; W i d t h & g t ; 1 6 & l t ; / W i d t h & g t ; & l t ; / a : V a l u e & g t ; & l t ; / a : K e y V a l u e O f D i a g r a m O b j e c t K e y a n y T y p e z b w N T n L X & g t ; & l t ; a : K e y V a l u e O f D i a g r a m O b j e c t K e y a n y T y p e z b w N T n L X & g t ; & l t ; a : K e y & g t ; & l t ; K e y & g t ; R e l a t i o n s h i p s \ & a m p ; l t ; T a b l e s \ E Z _ I n v o i c e _ D e t a i l s \ C o l u m n s \ I n v o i c e # & a m p ; g t ; - & a m p ; l t ; T a b l e s \ I n v o i c e H e a d e r \ C o l u m n s \ I n v o i c e I D & a m p ; g t ; \ P K & l t ; / K e y & g t ; & l t ; / a : K e y & g t ; & l t ; a : V a l u e   i : t y p e = " D i a g r a m D i s p l a y L i n k E n d p o i n t V i e w S t a t e " & g t ; & l t ; H e i g h t & g t ; 1 6 & l t ; / H e i g h t & g t ; & l t ; L a b e l L o c a t i o n   x m l n s : b = " h t t p : / / s c h e m a s . d a t a c o n t r a c t . o r g / 2 0 0 4 / 0 7 / S y s t e m . W i n d o w s " & g t ; & l t ; b : _ x & g t ; 2 0 0 & l t ; / b : _ x & g t ; & l t ; b : _ y & g t ; 1 2 5 . 1 9 9 9 9 9 9 9 9 9 9 9 9 9 & l t ; / b : _ y & g t ; & l t ; / L a b e l L o c a t i o n & g t ; & l t ; L o c a t i o n   x m l n s : b = " h t t p : / / s c h e m a s . d a t a c o n t r a c t . o r g / 2 0 0 4 / 0 7 / S y s t e m . W i n d o w s " & g t ; & l t ; b : _ x & g t ; 2 0 0 & l t ; / b : _ x & g t ; & l t ; b : _ y & g t ; 1 3 3 . 2 & l t ; / b : _ y & g t ; & l t ; / L o c a t i o n & g t ; & l t ; S h a p e R o t a t e A n g l e & g t ; 3 6 0 & l t ; / S h a p e R o t a t e A n g l e & g t ; & l t ; W i d t h & g t ; 1 6 & l t ; / W i d t h & g t ; & l t ; / a : V a l u e & g t ; & l t ; / a : K e y V a l u e O f D i a g r a m O b j e c t K e y a n y T y p e z b w N T n L X & g t ; & l t ; a : K e y V a l u e O f D i a g r a m O b j e c t K e y a n y T y p e z b w N T n L X & g t ; & l t ; a : K e y & g t ; & l t ; K e y & g t ; R e l a t i o n s h i p s \ & a m p ; l t ; T a b l e s \ E Z _ I n v o i c e _ D e t a i l s \ C o l u m n s \ I n v o i c e # & a m p ; g t ; - & a m p ; l t ; T a b l e s \ I n v o i c e H e a d e r \ C o l u m n s \ I n v o i c e I D & a m p ; g t ; \ C r o s s F i l t e r & l t ; / K e y & g t ; & l t ; / a : K e y & g t ; & l t ; a : V a l u e   i : t y p e = " D i a g r a m D i s p l a y L i n k C r o s s F i l t e r V i e w S t a t e " & g t ; & l t ; P o i n t s 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P O   L i n e & a m p ; g t ; - & a m p ; l t ; T a b l e s \ P O L i n e T a b l e \ C o l u m n s \ P O   L i n e   # & a m p ; g t ; & l t ; / K e y & g t ; & l t ; / a : K e y & g t ; & l t ; a : V a l u e   i : t y p e = " D i a g r a m D i s p l a y L i n k V i e w S t a t e " & g t ; & l t ; A u t o m a t i o n P r o p e r t y H e l p e r T e x t & g t ; E n d   p o i n t   1 :   ( 4 9 4 . 3 0 3 8 1 0 5 6 7 6 6 6 , 1 4 1 . 4 ) .   E n d   p o i n t   2 :   ( 6 2 8 . 7 0 3 8 1 0 5 6 7 6 6 6 , 1 8 9 . 4 )   & l t ; / A u t o m a t i o n P r o p e r t y H e l p e r T e x t & g t ; & l t ; L a y e d O u t & g t ; t r u e & l t ; / L a y e d O u t & g t ; & l t ; P o i n t s 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a : K e y V a l u e O f D i a g r a m O b j e c t K e y a n y T y p e z b w N T n L X & g t ; & l t ; a : K e y & g t ; & l t ; K e y & g t ; R e l a t i o n s h i p s \ & a m p ; l t ; T a b l e s \ E Z _ I n v o i c e _ D e t a i l s \ C o l u m n s \ P O   L i n e & a m p ; g t ; - & a m p ; l t ; T a b l e s \ P O L i n e T a b l e \ C o l u m n s \ P O   L i n e   # & a m p ; g t ; \ F K & l t ; / K e y & g t ; & l t ; / a : K e y & g t ; & l t ; a : V a l u e   i : t y p e = " D i a g r a m D i s p l a y L i n k E n d p o i n t V i e w S t a t e " & g t ; & l t ; H e i g h t & g t ; 1 6 & l t ; / H e i g h t & g t ; & l t ; L a b e l L o c a t i o n   x m l n s : b = " h t t p : / / s c h e m a s . d a t a c o n t r a c t . o r g / 2 0 0 4 / 0 7 / S y s t e m . W i n d o w s " & g t ; & l t ; b : _ x & g t ; 4 7 8 . 3 0 3 8 1 0 5 6 7 6 6 5 7 8 & l t ; / b : _ x & g t ; & l t ; b : _ y & g t ; 1 3 3 . 4 & l t ; / b : _ y & g t ; & l t ; / L a b e l L o c a t i o n & g t ; & l t ; L o c a t i o n   x m l n s : b = " h t t p : / / s c h e m a s . d a t a c o n t r a c t . o r g / 2 0 0 4 / 0 7 / S y s t e m . W i n d o w s " & g t ; & l t ; b : _ x & g t ; 4 7 8 . 3 0 3 8 1 0 5 6 7 6 6 5 7 8 & l t ; / b : _ x & g t ; & l t ; b : _ y & g t ; 1 4 1 . 4 & l t ; / b : _ y & g t ; & l t ; / L o c a t i o n & g t ; & l t ; S h a p e R o t a t e A n g l e & g t ; 3 6 0 & l t ; / S h a p e R o t a t e A n g l e & g t ; & l t ; W i d t h & g t ; 1 6 & l t ; / W i d t h & g t ; & l t ; / a : V a l u e & g t ; & l t ; / a : K e y V a l u e O f D i a g r a m O b j e c t K e y a n y T y p e z b w N T n L X & g t ; & l t ; a : K e y V a l u e O f D i a g r a m O b j e c t K e y a n y T y p e z b w N T n L X & g t ; & l t ; a : K e y & g t ; & l t ; K e y & g t ; R e l a t i o n s h i p s \ & a m p ; l t ; T a b l e s \ E Z _ I n v o i c e _ D e t a i l s \ C o l u m n s \ P O   L i n e & a m p ; g t ; - & a m p ; l t ; T a b l e s \ P O L i n e T a b l e \ C o l u m n s \ P O   L i n e   # & a m p ; g t ; \ P K & l t ; / K e y & g t ; & l t ; / a : K e y & g t ; & l t ; a : V a l u e   i : t y p e = " D i a g r a m D i s p l a y L i n k E n d p o i n t V i e w S t a t e " & g t ; & l t ; H e i g h t & g t ; 1 6 & l t ; / H e i g h t & g t ; & l t ; L a b e l L o c a t i o n   x m l n s : b = " h t t p : / / s c h e m a s . d a t a c o n t r a c t . o r g / 2 0 0 4 / 0 7 / S y s t e m . W i n d o w s " & g t ; & l t ; b : _ x & g t ; 6 2 8 . 7 0 3 8 1 0 5 6 7 6 6 5 8 7 & l t ; / b : _ x & g t ; & l t ; b : _ y & g t ; 1 8 1 . 4 & l t ; / b : _ y & g t ; & l t ; / L a b e l L o c a t i o n & g t ; & l t ; L o c a t i o n   x m l n s : b = " h t t p : / / s c h e m a s . d a t a c o n t r a c t . o r g / 2 0 0 4 / 0 7 / S y s t e m . W i n d o w s " & g t ; & l t ; b : _ x & g t ; 6 4 4 . 7 0 3 8 1 0 5 6 7 6 6 5 8 7 & l t ; / b : _ x & g t ; & l t ; b : _ y & g t ; 1 8 9 . 4 & l t ; / b : _ y & g t ; & l t ; / L o c a t i o n & g t ; & l t ; S h a p e R o t a t e A n g l e & g t ; 1 8 0 & l t ; / S h a p e R o t a t e A n g l e & g t ; & l t ; W i d t h & g t ; 1 6 & l t ; / W i d t h & g t ; & l t ; / a : V a l u e & g t ; & l t ; / a : K e y V a l u e O f D i a g r a m O b j e c t K e y a n y T y p e z b w N T n L X & g t ; & l t ; a : K e y V a l u e O f D i a g r a m O b j e c t K e y a n y T y p e z b w N T n L X & g t ; & l t ; a : K e y & g t ; & l t ; K e y & g t ; R e l a t i o n s h i p s \ & a m p ; l t ; T a b l e s \ E Z _ I n v o i c e _ D e t a i l s \ C o l u m n s \ P O   L i n e & a m p ; g t ; - & a m p ; l t ; T a b l e s \ P O L i n e T a b l e \ C o l u m n s \ P O   L i n e   # & a m p ; g t ; \ C r o s s F i l t e r & l t ; / K e y & g t ; & l t ; / a : K e y & g t ; & l t ; a : V a l u e   i : t y p e = " D i a g r a m D i s p l a y L i n k C r o s s F i l t e r V i e w S t a t e " & g t ; & l t ; P o i n t s 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V i e w S t a t e s & g t ; & l t ; / D i a g r a m M a n a g e r . S e r i a l i z a b l e D i a g r a m & g t ; & l t ; / A r r a y O f D i a g r a m M a n a g e r . S e r i a l i z a b l e D i a g r a m & g t ; < / C u s t o m C o n t e n t > < / G e m i n i > 
</file>

<file path=customXml/item22.xml>��< ? x m l   v e r s i o n = " 1 . 0 "   e n c o d i n g = " U T F - 1 6 " ? > < G e m i n i   x m l n s = " h t t p : / / g e m i n i / p i v o t c u s t o m i z a t i o n / S h o w I m p l i c i t M e a s u r e s " > < C u s t o m C o n t e n t > < ! [ C D A T A [ F a l s e ] ] > < / C u s t o m C o n t e n t > < / G e m i n i > 
</file>

<file path=customXml/item3.xml>��< ? x m l   v e r s i o n = " 1 . 0 "   e n c o d i n g = " U T F - 1 6 " ? > < G e m i n i   x m l n s = " h t t p : / / g e m i n i / p i v o t c u s t o m i z a t i o n / S h o w H i d d e n " > < C u s t o m C o n t e n t > < ! [ C D A T A [ T r u e ] ] > < / C u s t o m C o n t e n t > < / G e m i n i > 
</file>

<file path=customXml/item4.xml>��< ? x m l   v e r s i o n = " 1 . 0 "   e n c o d i n g = " U T F - 1 6 " ? > < G e m i n i   x m l n s = " h t t p : / / g e m i n i / p i v o t c u s t o m i z a t i o n / T a b l e C o u n t I n S a n d b o x " > < C u s t o m C o n t e n t > 3 < / C u s t o m C o n t e n t > < / G e m i n i > 
</file>

<file path=customXml/item5.xml>��< ? x m l   v e r s i o n = " 1 . 0 "   e n c o d i n g = " U T F - 1 6 " ? > < G e m i n i   x m l n s = " h t t p : / / g e m i n i / p i v o t c u s t o m i z a t i o n / C l i e n t W i n d o w X M L " > < C u s t o m C o n t e n t > I n v o i c e H e a d e r < / C u s t o m C o n t e n t > < / G e m i n i > 
</file>

<file path=customXml/item6.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M a n u a l C a l c M o d e " > < C u s t o m C o n t e n t > < ! [ C D A T A [ F a l s 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9.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L i n 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 i : t y p e = " S a n d b o x E d i t o r T a b l e W i d g e t V i e w M o d e l K e y " & g t ; & l t ; T a b l e N a m e & g t ; P O L i n e T a b l e & l t ; / T a b l e N a m e & g t ; & l t ; / K e y & g t ; & l t ; M a i n t a i n e r 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P h a s e & 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B e g   B a l & l t ; / K e y & g t ; & l t ; / a : K e y & g t ; & l t ; a : V a l u e 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  # & l t ; / K e y & g t ; & l t ; / a : K e y & g t ; & l t ; a : V a l u e   i : t y p e = " T a b l e W i d g e t B a s e V i e w S t a t e " / & g t ; & l t ; / a : K e y V a l u e O f D i a g r a m O b j e c t K e y a n y T y p e z b w N T n L X & g t ; & l t ; a : K e y V a l u e O f D i a g r a m O b j e c t K e y a n y T y p e z b w N T n L X & g t ; & l t ; a : K e y & g t ; & l t ; K e y & g t ; C o l u m n s \ I n v o i c e   D a t e & l t ; / K e y & g t ; & l t ; / a : K e y & g t ; & l t ; a : V a l u e 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D o l l a r   A p p r o v e d & l t ; / K e y & g t ; & l t ; / a : K e y & g t ; & l t ; a : V a l u e 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E Z _ I n v o i c e _ D e t a i 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 i : t y p e = " S a n d b o x E d i t o r T a b l e W i d g e t V i e w M o d e l K e y " & g t ; & l t ; T a b l e N a m e & g t ; E Z _ I n v o i c e _ D e t a i l s & l t ; / T a b l e N a m e & g t ; & l t ; / K e y & g t ; & l t ; M a i n t a i n e r 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l t ; / K e y & g t ; & l t ; / a : K e y & g t ; & l t ; a : V a l u e   i : t y p e = " T a b l e W i d g e t B a s e V i e w S t a t e " / & g t ; & l t ; / a : K e y V a l u e O f D i a g r a m O b j e c t K e y a n y T y p e z b w N T n L X & g t ; & l t ; a : K e y V a l u e O f D i a g r a m O b j e c t K e y a n y T y p e z b w N T n L X & g t ; & l t ; a : K e y & g t ; & l t ; K e y & g t ; C o l u m n s \ C a v i t y & 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R e m a i n g & l t ; / K e y & g t ; & l t ; / a : K e y & g t ; & l t ; a : V a l u e   i : t y p e = " T a b l e W i d g e t B a s e V i e w S t a t e " / & g t ; & l t ; / a : K e y V a l u e O f D i a g r a m O b j e c t K e y a n y T y p e z b w N T n L X & g t ; & l t ; a : K e y V a l u e O f D i a g r a m O b j e c t K e y a n y T y p e z b w N T n L X & g t ; & l t ; a : K e y & g t ; & l t ; K e y & g t ; C o l u m n s \ P O   L i n e & l t ; / K e y & g t ; & l t ; / a : K e y & g t ; & l t ; a : V a l u e   i : t y p e = " T a b l e W i d g e t B a s e V i e w S t a t e " / & g t ; & l t ; / a : K e y V a l u e O f D i a g r a m O b j e c t K e y a n y T y p e z b w N T n L X & g t ; & l t ; a : K e y V a l u e O f D i a g r a m O b j e c t K e y a n y T y p e z b w N T n L X & g t ; & l t ; a : K e y & g t ; & l t ; K e y & g t ; C o l u m n s \ C o l u m n 3 & 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H e a d e 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 i : t y p e = " S a n d b o x E d i t o r T a b l e W i d g e t V i e w M o d e l K e y " & g t ; & l t ; T a b l e N a m e & g t ; I n v o i c e H e a d e r & l t ; / T a b l e N a m e & g t ; & l t ; / K e y & g t ; & l t ; M a i n t a i n e r 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I D & l t ; / K e y & g t ; & l t ; / a : K e y & g t ; & l t ; a : V a l u e   i : t y p e = " T a b l e W i d g e t B a s e V i e w S t a t e " / & g t ; & l t ; / a : K e y V a l u e O f D i a g r a m O b j e c t K e y a n y T y p e z b w N T n L X & g t ; & l t ; a : K e y V a l u e O f D i a g r a m O b j e c t K e y a n y T y p e z b w N T n L X & g t ; & l t ; a : K e y & g t ; & l t ; K e y & g t ; C o l u m n s \ I n v o i c e D a t e & l t ; / K e y & g t ; & l t ; / a : K e y & g t ; & l t ; a : V a l u e   i : t y p e = " T a b l e W i d g e t B a s e V i e w S t a t e " / & g t ; & l t ; / a : K e y V a l u e O f D i a g r a m O b j e c t K e y a n y T y p e z b w N T n L X & g t ; & l t ; a : K e y V a l u e O f D i a g r a m O b j e c t K e y a n y T y p e z b w N T n L X & g t ; & l t ; a : K e y & g t ; & l t ; K e y & g t ; C o l u m n s \ V e n d o r & 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T o t   A m o u n t & l t ; / K e y & g t ; & l t ; / a : K e y & g t ; & l t ; a : V a l u e 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F u n d i n g   A c t i o n & l t ; / K e y & g t ; & l t ; / a : K e y & g t ; & l t ; a : V a l u e   i : t y p e = " T a b l e W i d g e t B a s e V i e w S t a t e " / & g t ; & l t ; / a : K e y V a l u e O f D i a g r a m O b j e c t K e y a n y T y p e z b w N T n L X & g t ; & l t ; a : K e y V a l u e O f D i a g r a m O b j e c t K e y a n y T y p e z b w N T n L X & g t ; & l t ; a : K e y & g t ; & l t ; K e y & g t ; C o l u m n s \ F u n d i n g   D a t e & l t ; / K e y & g t ; & l t ; / a : K e y & g t ; & l t ; a : V a l u e 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B26BEA0F-2D5B-4B11-B680-C07CFDF69D04}">
  <ds:schemaRefs/>
</ds:datastoreItem>
</file>

<file path=customXml/itemProps10.xml><?xml version="1.0" encoding="utf-8"?>
<ds:datastoreItem xmlns:ds="http://schemas.openxmlformats.org/officeDocument/2006/customXml" ds:itemID="{5EFA95BC-8550-4EF9-A323-B1425419CEAA}">
  <ds:schemaRefs/>
</ds:datastoreItem>
</file>

<file path=customXml/itemProps11.xml><?xml version="1.0" encoding="utf-8"?>
<ds:datastoreItem xmlns:ds="http://schemas.openxmlformats.org/officeDocument/2006/customXml" ds:itemID="{EDF22A70-3332-41A8-AC90-28585A541FE1}">
  <ds:schemaRefs/>
</ds:datastoreItem>
</file>

<file path=customXml/itemProps12.xml><?xml version="1.0" encoding="utf-8"?>
<ds:datastoreItem xmlns:ds="http://schemas.openxmlformats.org/officeDocument/2006/customXml" ds:itemID="{80A86A64-A32D-4BB4-8EAD-A5BAAE57A460}">
  <ds:schemaRefs/>
</ds:datastoreItem>
</file>

<file path=customXml/itemProps13.xml><?xml version="1.0" encoding="utf-8"?>
<ds:datastoreItem xmlns:ds="http://schemas.openxmlformats.org/officeDocument/2006/customXml" ds:itemID="{F39A589D-E37B-45F9-B6B8-FBB6FA7FE3A9}">
  <ds:schemaRefs/>
</ds:datastoreItem>
</file>

<file path=customXml/itemProps14.xml><?xml version="1.0" encoding="utf-8"?>
<ds:datastoreItem xmlns:ds="http://schemas.openxmlformats.org/officeDocument/2006/customXml" ds:itemID="{DDC75BED-27B8-4094-8BCA-77AC1311FA7A}">
  <ds:schemaRefs/>
</ds:datastoreItem>
</file>

<file path=customXml/itemProps15.xml><?xml version="1.0" encoding="utf-8"?>
<ds:datastoreItem xmlns:ds="http://schemas.openxmlformats.org/officeDocument/2006/customXml" ds:itemID="{CFDCD568-4352-4751-8FAD-0C7DA5A8E61F}">
  <ds:schemaRefs/>
</ds:datastoreItem>
</file>

<file path=customXml/itemProps16.xml><?xml version="1.0" encoding="utf-8"?>
<ds:datastoreItem xmlns:ds="http://schemas.openxmlformats.org/officeDocument/2006/customXml" ds:itemID="{E2FE992F-D4FF-4355-AAB0-DF8161D35E3C}">
  <ds:schemaRefs/>
</ds:datastoreItem>
</file>

<file path=customXml/itemProps17.xml><?xml version="1.0" encoding="utf-8"?>
<ds:datastoreItem xmlns:ds="http://schemas.openxmlformats.org/officeDocument/2006/customXml" ds:itemID="{C3175FC8-5A02-4BD0-951B-0024B3EDD76C}">
  <ds:schemaRefs/>
</ds:datastoreItem>
</file>

<file path=customXml/itemProps18.xml><?xml version="1.0" encoding="utf-8"?>
<ds:datastoreItem xmlns:ds="http://schemas.openxmlformats.org/officeDocument/2006/customXml" ds:itemID="{33B6DCF4-3CE8-47DB-8DF0-8CECB6AA6438}">
  <ds:schemaRefs/>
</ds:datastoreItem>
</file>

<file path=customXml/itemProps19.xml><?xml version="1.0" encoding="utf-8"?>
<ds:datastoreItem xmlns:ds="http://schemas.openxmlformats.org/officeDocument/2006/customXml" ds:itemID="{7CC62F92-161E-4907-8499-AB72A2F076A6}">
  <ds:schemaRefs/>
</ds:datastoreItem>
</file>

<file path=customXml/itemProps2.xml><?xml version="1.0" encoding="utf-8"?>
<ds:datastoreItem xmlns:ds="http://schemas.openxmlformats.org/officeDocument/2006/customXml" ds:itemID="{E844DDB3-5569-4886-B8C3-D180B72CF497}">
  <ds:schemaRefs/>
</ds:datastoreItem>
</file>

<file path=customXml/itemProps20.xml><?xml version="1.0" encoding="utf-8"?>
<ds:datastoreItem xmlns:ds="http://schemas.openxmlformats.org/officeDocument/2006/customXml" ds:itemID="{C7C6BBEE-99B6-473D-B04D-A234A4E07AE9}">
  <ds:schemaRefs/>
</ds:datastoreItem>
</file>

<file path=customXml/itemProps21.xml><?xml version="1.0" encoding="utf-8"?>
<ds:datastoreItem xmlns:ds="http://schemas.openxmlformats.org/officeDocument/2006/customXml" ds:itemID="{4D6D763B-4168-4C37-9F00-E8687068746D}">
  <ds:schemaRefs/>
</ds:datastoreItem>
</file>

<file path=customXml/itemProps22.xml><?xml version="1.0" encoding="utf-8"?>
<ds:datastoreItem xmlns:ds="http://schemas.openxmlformats.org/officeDocument/2006/customXml" ds:itemID="{6C567BD0-E5F0-43D5-B2AD-FB7D87E819B4}">
  <ds:schemaRefs/>
</ds:datastoreItem>
</file>

<file path=customXml/itemProps3.xml><?xml version="1.0" encoding="utf-8"?>
<ds:datastoreItem xmlns:ds="http://schemas.openxmlformats.org/officeDocument/2006/customXml" ds:itemID="{6E63447F-AB35-4807-95EA-B939B26DA11B}">
  <ds:schemaRefs/>
</ds:datastoreItem>
</file>

<file path=customXml/itemProps4.xml><?xml version="1.0" encoding="utf-8"?>
<ds:datastoreItem xmlns:ds="http://schemas.openxmlformats.org/officeDocument/2006/customXml" ds:itemID="{D9AEC0D4-9BE5-4D9C-8D51-D1B5445265C0}">
  <ds:schemaRefs/>
</ds:datastoreItem>
</file>

<file path=customXml/itemProps5.xml><?xml version="1.0" encoding="utf-8"?>
<ds:datastoreItem xmlns:ds="http://schemas.openxmlformats.org/officeDocument/2006/customXml" ds:itemID="{9D3A1C76-AA85-4C79-BD09-49FDE4FF7BDB}">
  <ds:schemaRefs/>
</ds:datastoreItem>
</file>

<file path=customXml/itemProps6.xml><?xml version="1.0" encoding="utf-8"?>
<ds:datastoreItem xmlns:ds="http://schemas.openxmlformats.org/officeDocument/2006/customXml" ds:itemID="{D8663DC4-715C-46DF-9194-B4478183CCF4}">
  <ds:schemaRefs/>
</ds:datastoreItem>
</file>

<file path=customXml/itemProps7.xml><?xml version="1.0" encoding="utf-8"?>
<ds:datastoreItem xmlns:ds="http://schemas.openxmlformats.org/officeDocument/2006/customXml" ds:itemID="{7CB00795-B9F1-4379-8389-A6CB45429FB8}">
  <ds:schemaRefs/>
</ds:datastoreItem>
</file>

<file path=customXml/itemProps8.xml><?xml version="1.0" encoding="utf-8"?>
<ds:datastoreItem xmlns:ds="http://schemas.openxmlformats.org/officeDocument/2006/customXml" ds:itemID="{85F97A3A-F297-4D4F-8F14-2D009C731341}">
  <ds:schemaRefs/>
</ds:datastoreItem>
</file>

<file path=customXml/itemProps9.xml><?xml version="1.0" encoding="utf-8"?>
<ds:datastoreItem xmlns:ds="http://schemas.openxmlformats.org/officeDocument/2006/customXml" ds:itemID="{B980F716-6D0C-4DC0-ACE8-A4EF668895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Form</vt:lpstr>
      <vt:lpstr>Process</vt:lpstr>
      <vt:lpstr> Accting USE Data Entry Form</vt:lpstr>
      <vt:lpstr>Sheet7</vt:lpstr>
      <vt:lpstr>POLinePivot</vt:lpstr>
      <vt:lpstr>Power View1</vt:lpstr>
      <vt:lpstr>PO Line</vt:lpstr>
      <vt:lpstr>Invoice</vt:lpstr>
      <vt:lpstr>InvDetail</vt:lpstr>
      <vt:lpstr>Sheet1</vt:lpstr>
      <vt:lpstr>Cavities</vt:lpstr>
      <vt:lpstr>List</vt:lpstr>
      <vt:lpstr>Complete</vt:lpstr>
      <vt:lpstr>EZ_Invoice_Detail</vt:lpstr>
      <vt:lpstr>Inprogress</vt:lpstr>
      <vt:lpstr>OpenStatus</vt:lpstr>
      <vt:lpstr>'Power View1'!Print_Area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2016-02-03T19:41:17Z</cp:lastPrinted>
  <dcterms:created xsi:type="dcterms:W3CDTF">2007-10-19T12:34:40Z</dcterms:created>
  <dcterms:modified xsi:type="dcterms:W3CDTF">2017-10-31T20:44:06Z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3</vt:i4>
  </property>
</Properties>
</file>