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5 open subcontracts\15-C1402 - Pesh -LCLS II  Warm He Compr Skids\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U48" i="3" l="1"/>
  <c r="I33" i="3"/>
  <c r="K33" i="3" s="1"/>
  <c r="I31" i="3"/>
  <c r="K31" i="3"/>
  <c r="M31" i="3"/>
  <c r="U31" i="3"/>
  <c r="U29" i="3"/>
  <c r="G45" i="1"/>
  <c r="G46" i="1"/>
  <c r="G47" i="1"/>
  <c r="C45" i="1"/>
  <c r="C46" i="1"/>
  <c r="C47" i="1"/>
  <c r="O47" i="3"/>
  <c r="I47" i="3"/>
  <c r="K47" i="3"/>
  <c r="O48" i="3"/>
  <c r="I48" i="3"/>
  <c r="K48" i="3"/>
  <c r="O46" i="3"/>
  <c r="I46" i="3"/>
  <c r="K46" i="3"/>
  <c r="M47" i="3"/>
  <c r="Q47" i="3"/>
  <c r="M48" i="3"/>
  <c r="M46" i="3"/>
  <c r="Q46" i="3"/>
  <c r="C29" i="1"/>
  <c r="C30" i="1"/>
  <c r="Q48" i="3"/>
  <c r="C42" i="1"/>
  <c r="C43" i="1"/>
  <c r="C44" i="1"/>
  <c r="C31" i="1"/>
  <c r="C32" i="1"/>
  <c r="C33" i="1"/>
  <c r="C34" i="1"/>
  <c r="C35" i="1"/>
  <c r="C36" i="1"/>
  <c r="C37" i="1"/>
  <c r="C38" i="1"/>
  <c r="C39" i="1"/>
  <c r="C40" i="1"/>
  <c r="C41" i="1"/>
  <c r="G31" i="1"/>
  <c r="G32" i="1"/>
  <c r="G33" i="1"/>
  <c r="G34" i="1"/>
  <c r="G35" i="1"/>
  <c r="G36" i="1"/>
  <c r="G37" i="1"/>
  <c r="G38" i="1"/>
  <c r="G39" i="1"/>
  <c r="G40" i="1"/>
  <c r="G41" i="1"/>
  <c r="G42" i="1"/>
  <c r="G43" i="1"/>
  <c r="G44" i="1"/>
  <c r="G48" i="1"/>
  <c r="O49" i="3"/>
  <c r="I49" i="3"/>
  <c r="K49" i="3"/>
  <c r="O45" i="3"/>
  <c r="I45" i="3"/>
  <c r="K45" i="3"/>
  <c r="O44" i="3"/>
  <c r="I44" i="3"/>
  <c r="K44" i="3"/>
  <c r="O43" i="3"/>
  <c r="I43" i="3"/>
  <c r="K43" i="3"/>
  <c r="O42" i="3"/>
  <c r="I42" i="3"/>
  <c r="K42" i="3"/>
  <c r="O41" i="3"/>
  <c r="I41" i="3"/>
  <c r="K41" i="3"/>
  <c r="O40" i="3"/>
  <c r="M40" i="3" s="1"/>
  <c r="Q40" i="3" s="1"/>
  <c r="I40" i="3"/>
  <c r="K40" i="3"/>
  <c r="O39" i="3"/>
  <c r="I39" i="3"/>
  <c r="K39" i="3"/>
  <c r="O38" i="3"/>
  <c r="I38" i="3"/>
  <c r="K38" i="3"/>
  <c r="O37" i="3"/>
  <c r="I37" i="3"/>
  <c r="K37" i="3" s="1"/>
  <c r="M41" i="3"/>
  <c r="Q41" i="3"/>
  <c r="M45" i="3"/>
  <c r="Q45" i="3"/>
  <c r="M42" i="3"/>
  <c r="Q42" i="3"/>
  <c r="M43" i="3"/>
  <c r="Q43" i="3"/>
  <c r="M44" i="3"/>
  <c r="Q44" i="3"/>
  <c r="H7" i="1"/>
  <c r="C7" i="1"/>
  <c r="C5" i="1"/>
  <c r="K7" i="1"/>
  <c r="O54" i="3"/>
  <c r="O12" i="3"/>
  <c r="O13" i="3"/>
  <c r="O14" i="3"/>
  <c r="O15" i="3"/>
  <c r="O16" i="3"/>
  <c r="O17" i="3"/>
  <c r="O18" i="3"/>
  <c r="O19" i="3"/>
  <c r="O20" i="3"/>
  <c r="O21" i="3"/>
  <c r="O22" i="3"/>
  <c r="O23" i="3"/>
  <c r="O24" i="3"/>
  <c r="O25" i="3"/>
  <c r="O26" i="3"/>
  <c r="O27" i="3"/>
  <c r="O28" i="3"/>
  <c r="O29" i="3"/>
  <c r="O30" i="3"/>
  <c r="O31" i="3"/>
  <c r="O32" i="3"/>
  <c r="O33" i="3"/>
  <c r="O34" i="3"/>
  <c r="O35" i="3"/>
  <c r="O36" i="3"/>
  <c r="O50" i="3"/>
  <c r="O11" i="3"/>
  <c r="I34" i="3"/>
  <c r="K34" i="3"/>
  <c r="M34" i="3"/>
  <c r="I35" i="3"/>
  <c r="K35" i="3"/>
  <c r="I36" i="3"/>
  <c r="I51" i="3" s="1"/>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Q34" i="3"/>
  <c r="I50" i="3"/>
  <c r="K50" i="3"/>
  <c r="M50" i="3"/>
  <c r="Q50" i="3"/>
  <c r="S50" i="3"/>
  <c r="F51" i="3"/>
  <c r="I21" i="3"/>
  <c r="K21" i="3"/>
  <c r="M21" i="3"/>
  <c r="I22" i="3"/>
  <c r="K22" i="3"/>
  <c r="I23" i="3"/>
  <c r="K23" i="3"/>
  <c r="M23" i="3"/>
  <c r="I24" i="3"/>
  <c r="K24" i="3"/>
  <c r="M24" i="3"/>
  <c r="I25" i="3"/>
  <c r="K25" i="3"/>
  <c r="I26" i="3"/>
  <c r="K26" i="3"/>
  <c r="I27" i="3"/>
  <c r="K27" i="3"/>
  <c r="M27" i="3"/>
  <c r="I28" i="3"/>
  <c r="K28" i="3"/>
  <c r="M28" i="3"/>
  <c r="I29" i="3"/>
  <c r="K29" i="3"/>
  <c r="I30" i="3"/>
  <c r="K30" i="3"/>
  <c r="I32" i="3"/>
  <c r="K32" i="3"/>
  <c r="M32" i="3"/>
  <c r="M26" i="3"/>
  <c r="Q26" i="3"/>
  <c r="M30" i="3"/>
  <c r="M22" i="3"/>
  <c r="Q22" i="3"/>
  <c r="M29" i="3"/>
  <c r="M25" i="3"/>
  <c r="Q25" i="3"/>
  <c r="Q21" i="3"/>
  <c r="Q31" i="3"/>
  <c r="Q23" i="3"/>
  <c r="Q27" i="3"/>
  <c r="Q32" i="3"/>
  <c r="Q28" i="3"/>
  <c r="Q24" i="3"/>
  <c r="Q29" i="3"/>
  <c r="Q30" i="3"/>
  <c r="I19" i="3"/>
  <c r="K19" i="3"/>
  <c r="M19" i="3"/>
  <c r="Q19" i="3"/>
  <c r="I20" i="3"/>
  <c r="K20" i="3"/>
  <c r="M20" i="3"/>
  <c r="I18" i="3"/>
  <c r="K18" i="3"/>
  <c r="M18" i="3"/>
  <c r="I17" i="3"/>
  <c r="K17" i="3"/>
  <c r="I16" i="3"/>
  <c r="K16" i="3"/>
  <c r="M16" i="3"/>
  <c r="I15" i="3"/>
  <c r="K15" i="3"/>
  <c r="M15" i="3"/>
  <c r="I14" i="3"/>
  <c r="K14" i="3"/>
  <c r="M14" i="3"/>
  <c r="I13" i="3"/>
  <c r="K13" i="3"/>
  <c r="M13" i="3"/>
  <c r="I12" i="3"/>
  <c r="K12" i="3"/>
  <c r="M12" i="3"/>
  <c r="Q12" i="3"/>
  <c r="I11" i="3"/>
  <c r="E12" i="1"/>
  <c r="E11" i="1"/>
  <c r="E10" i="1"/>
  <c r="K11" i="3"/>
  <c r="M17" i="3"/>
  <c r="Q17" i="3"/>
  <c r="Q14" i="3"/>
  <c r="Q13" i="3"/>
  <c r="Q15" i="3"/>
  <c r="Q20" i="3"/>
  <c r="Q18" i="3"/>
  <c r="M11" i="3"/>
  <c r="Q11" i="3"/>
  <c r="K36" i="3" l="1"/>
  <c r="M36" i="3" s="1"/>
  <c r="Q36" i="3" s="1"/>
  <c r="D51" i="3"/>
  <c r="M49" i="3"/>
  <c r="S49" i="3" s="1"/>
  <c r="Q49" i="3"/>
  <c r="M37" i="3"/>
  <c r="Q37" i="3" s="1"/>
  <c r="M38" i="3"/>
  <c r="Q38" i="3" s="1"/>
  <c r="M39" i="3"/>
  <c r="Q39" i="3" s="1"/>
  <c r="O51" i="3"/>
  <c r="M35" i="3"/>
  <c r="Q35" i="3" s="1"/>
  <c r="M33" i="3"/>
  <c r="K51" i="3"/>
  <c r="S33" i="3" l="1"/>
  <c r="U33" i="3" s="1"/>
  <c r="M51" i="3"/>
  <c r="Q33" i="3"/>
  <c r="Q51" i="3" s="1"/>
</calcChain>
</file>

<file path=xl/sharedStrings.xml><?xml version="1.0" encoding="utf-8"?>
<sst xmlns="http://schemas.openxmlformats.org/spreadsheetml/2006/main" count="315" uniqueCount="99">
  <si>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</si>
  <si>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</si>
  <si>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</si>
  <si>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</si>
  <si>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</si>
  <si>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</si>
  <si>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</si>
  <si>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</si>
  <si>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</si>
  <si>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</si>
  <si>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</si>
  <si>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</si>
  <si>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</si>
  <si>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</si>
  <si>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</si>
  <si>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</si>
  <si>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</si>
  <si>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</si>
  <si>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</si>
  <si>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</si>
  <si>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</si>
  <si>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</si>
  <si>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</si>
  <si>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</si>
  <si>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</si>
  <si>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</si>
  <si>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</si>
  <si>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</si>
  <si>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</si>
  <si>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</si>
  <si>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</si>
  <si>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</si>
  <si>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</si>
  <si>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</si>
  <si>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</si>
  <si>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</si>
  <si>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</si>
  <si>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</si>
  <si>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</si>
  <si>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</si>
  <si>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</si>
  <si>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</si>
  <si>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</si>
  <si>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</si>
  <si>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</si>
  <si>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</si>
  <si>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</si>
  <si>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</si>
  <si>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</si>
  <si>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</si>
  <si>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</si>
  <si>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</si>
  <si>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</si>
  <si>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</si>
  <si>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</si>
  <si>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</si>
  <si>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</si>
  <si>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</si>
  <si>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</si>
  <si>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</si>
  <si>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</si>
  <si>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</si>
  <si>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</si>
  <si>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</si>
  <si>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</si>
  <si>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</si>
  <si>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</si>
  <si>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</si>
  <si>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</si>
  <si>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</si>
  <si>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</si>
  <si>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</si>
  <si>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</si>
  <si>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</si>
  <si>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</si>
  <si>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</si>
  <si>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</si>
  <si>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</si>
  <si>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</si>
  <si>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</si>
  <si>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</si>
  <si>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</si>
  <si>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 xml:space="preserve">Mod 005: Expansion Joints as per ARA 15-5071-004   </t>
  </si>
  <si>
    <t>Mod 005: UL Certification Assessment</t>
  </si>
  <si>
    <t>Mod 004: Reference Line 20 - Additional Funding for Line 20</t>
  </si>
  <si>
    <t>Mike Agosta</t>
  </si>
  <si>
    <t>Mod 006: Contract Scope Increase - Changes due to UL and siesmic analysis</t>
  </si>
  <si>
    <t>Mod 007: Initial Anchor Hole Survey</t>
  </si>
  <si>
    <t>Mod 008: Lifting Fixture Purchase and Shipment</t>
  </si>
  <si>
    <t>Mod 009: Seismic Braces as per ARA-012</t>
  </si>
  <si>
    <t>Mod 009: Provide additional truck for Delivery #1</t>
  </si>
  <si>
    <t>Mod 009: Complete Anchor Hole Surveys</t>
  </si>
  <si>
    <t>Mod 11: Delivery Confirmation, Check Out, Reassembly Baseline Activity</t>
  </si>
  <si>
    <t>Mod 11: C1 Compressors Reassembly</t>
  </si>
  <si>
    <t>Mod 11: C1 System Acceptance</t>
  </si>
  <si>
    <t>Mod 11: C2 Compressors Reassembly</t>
  </si>
  <si>
    <t>Mod 11: C2 System Acceptance</t>
  </si>
  <si>
    <t>Mod 10: Final Anchor Hole Survey Reconcilation payment</t>
  </si>
  <si>
    <t>John Hogan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</si>
</sst>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20">
    <dxf>
      <fill>
        <patternFill>
          <bgColor theme="0" tint="-0.34998626667073579"/>
        </patternFill>
      </fill>
    </dxf>
    <dxf>
      <fill>
        <patternFill patternType="none">
          <bgColor indexed="65"/>
        </patternFill>
      </fill>
    </dxf>
    <dxf>
      <fill>
        <patternFill>
          <bgColor theme="0" tint="-0.34998626667073579"/>
        </patternFill>
      </fill>
    </dxf>
    <dxf>
      <fill>
        <patternFill patternType="none">
          <bgColor indexed="65"/>
        </patternFill>
      </fill>
    </dxf>
    <dxf>
      <fill>
        <patternFill>
          <bgColor theme="0" tint="-0.34998626667073579"/>
        </patternFill>
      </fill>
    </dxf>
    <dxf>
      <fill>
        <patternFill patternType="none">
          <bgColor indexed="65"/>
        </patternFill>
      </fill>
    </dxf>
    <dxf>
      <fill>
        <patternFill>
          <bgColor theme="0" tint="-0.34998626667073579"/>
        </patternFill>
      </fill>
    </dxf>
    <dxf>
      <fill>
        <patternFill patternType="none">
          <bgColor indexed="65"/>
        </patternFill>
      </fill>
    </dxf>
    <dxf>
      <fill>
        <patternFill>
          <bgColor theme="0" tint="-0.34998626667073579"/>
        </patternFill>
      </fill>
    </dxf>
    <dxf>
      <fill>
        <patternFill patternType="none">
          <bgColor indexed="65"/>
        </patternFill>
      </fill>
    </dxf>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14">
  <autoFilter ref="A1:D23"/>
  <tableColumns count="4">
    <tableColumn id="1" name="Invoice #" totalsRowLabel="Total" dataDxfId="13"/>
    <tableColumn id="2" name="Invoice Date" dataDxfId="12"/>
    <tableColumn id="3" name="Description"/>
    <tableColumn id="4" name="Invoice Amount" totalsRowFunction="sum" totalsRowDxfId="1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1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tabSelected="1" topLeftCell="A25" zoomScaleNormal="100" workbookViewId="0">
      <selection activeCell="N50" sqref="N50"/>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3" t="s">
        <v>4</v>
      </c>
      <c r="B1" s="133"/>
      <c r="C1" s="133"/>
      <c r="D1" s="133"/>
      <c r="E1" s="133"/>
      <c r="F1" s="133"/>
      <c r="G1" s="133"/>
      <c r="H1" s="133"/>
      <c r="I1" s="133"/>
      <c r="J1" s="133"/>
      <c r="K1" s="133"/>
      <c r="L1" s="133"/>
    </row>
    <row r="2" spans="1:12" ht="15.6" x14ac:dyDescent="0.3">
      <c r="A2" s="133" t="s">
        <v>34</v>
      </c>
      <c r="B2" s="133"/>
      <c r="C2" s="133"/>
      <c r="D2" s="133"/>
      <c r="E2" s="133"/>
      <c r="F2" s="133"/>
      <c r="G2" s="133"/>
      <c r="H2" s="133"/>
      <c r="I2" s="133"/>
      <c r="J2" s="133"/>
      <c r="K2" s="133"/>
      <c r="L2" s="133"/>
    </row>
    <row r="3" spans="1:12" ht="15.6" x14ac:dyDescent="0.3">
      <c r="A3" s="133" t="s">
        <v>18</v>
      </c>
      <c r="B3" s="133"/>
      <c r="C3" s="133"/>
      <c r="D3" s="133"/>
      <c r="E3" s="133"/>
      <c r="F3" s="133"/>
      <c r="G3" s="133"/>
      <c r="H3" s="133"/>
      <c r="I3" s="133"/>
      <c r="J3" s="133"/>
      <c r="K3" s="133"/>
      <c r="L3" s="133"/>
    </row>
    <row r="4" spans="1:12" ht="27.75" customHeight="1" x14ac:dyDescent="0.3">
      <c r="A4" s="133"/>
      <c r="B4" s="133"/>
      <c r="C4" s="133"/>
      <c r="D4" s="133"/>
      <c r="E4" s="133"/>
      <c r="F4" s="133"/>
      <c r="G4" s="133"/>
      <c r="H4" s="133"/>
      <c r="I4" s="133"/>
      <c r="J4" s="133"/>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43220</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0" t="str">
        <f>IF(' Accting USE Data Entry Form'!B11&gt;0,' Accting USE Data Entry Form'!B11,"")</f>
        <v>Complete Kick-Off Meeting (Completed)</v>
      </c>
      <c r="H10" s="131"/>
      <c r="I10" s="131"/>
      <c r="J10" s="131"/>
      <c r="K10" s="131"/>
      <c r="L10" s="131"/>
    </row>
    <row r="11" spans="1:12" ht="13.2" customHeight="1" x14ac:dyDescent="0.25">
      <c r="A11" s="91">
        <v>2</v>
      </c>
      <c r="C11" s="68">
        <f>IF(' Accting USE Data Entry Form'!D12&gt;0,' Accting USE Data Entry Form'!D12,0)</f>
        <v>1</v>
      </c>
      <c r="D11" s="37"/>
      <c r="E11" s="36" t="str">
        <f t="shared" ref="E11:E12" si="0">IF($L$5="yes","X"," ")</f>
        <v xml:space="preserve"> </v>
      </c>
      <c r="G11" s="130" t="str">
        <f>IF(' Accting USE Data Entry Form'!B12&gt;0,' Accting USE Data Entry Form'!B12,"")</f>
        <v>Complete Preliminary Design Review (PDR)</v>
      </c>
      <c r="H11" s="131"/>
      <c r="I11" s="131"/>
      <c r="J11" s="131"/>
      <c r="K11" s="131"/>
      <c r="L11" s="131"/>
    </row>
    <row r="12" spans="1:12" ht="13.2" customHeight="1" x14ac:dyDescent="0.25">
      <c r="A12" s="91">
        <v>3</v>
      </c>
      <c r="C12" s="68">
        <f>IF(' Accting USE Data Entry Form'!D13&gt;0,' Accting USE Data Entry Form'!D13,0)</f>
        <v>1</v>
      </c>
      <c r="D12" s="37"/>
      <c r="E12" s="36" t="str">
        <f t="shared" si="0"/>
        <v xml:space="preserve"> </v>
      </c>
      <c r="G12" s="130" t="str">
        <f>IF(' Accting USE Data Entry Form'!B13&gt;0,' Accting USE Data Entry Form'!B13,"")</f>
        <v>Order Frames (First Set) *</v>
      </c>
      <c r="H12" s="131"/>
      <c r="I12" s="131"/>
      <c r="J12" s="131"/>
      <c r="K12" s="131"/>
      <c r="L12" s="131"/>
    </row>
    <row r="13" spans="1:12" ht="13.2" customHeight="1" x14ac:dyDescent="0.25">
      <c r="A13" s="91">
        <v>4</v>
      </c>
      <c r="C13" s="68">
        <f>IF(' Accting USE Data Entry Form'!D14&gt;0,' Accting USE Data Entry Form'!D14,0)</f>
        <v>1</v>
      </c>
      <c r="D13" s="37"/>
      <c r="E13" s="36"/>
      <c r="G13" s="130" t="str">
        <f>IF(' Accting USE Data Entry Form'!B14&gt;0,' Accting USE Data Entry Form'!B14,"")</f>
        <v>Order Heat Exchangers (Coolers) (First Set) *</v>
      </c>
      <c r="H13" s="131"/>
      <c r="I13" s="131"/>
      <c r="J13" s="131"/>
      <c r="K13" s="131"/>
      <c r="L13" s="131"/>
    </row>
    <row r="14" spans="1:12" ht="13.2" customHeight="1" x14ac:dyDescent="0.25">
      <c r="A14" s="91">
        <v>5</v>
      </c>
      <c r="C14" s="68">
        <f>IF(' Accting USE Data Entry Form'!D15&gt;0,' Accting USE Data Entry Form'!D15,0)</f>
        <v>1</v>
      </c>
      <c r="D14" s="37"/>
      <c r="E14" s="36"/>
      <c r="G14" s="130" t="str">
        <f>IF(' Accting USE Data Entry Form'!B15&gt;0,' Accting USE Data Entry Form'!B15,"")</f>
        <v>Order Compressors (First Set) *</v>
      </c>
      <c r="H14" s="131"/>
      <c r="I14" s="131"/>
      <c r="J14" s="131"/>
      <c r="K14" s="131"/>
      <c r="L14" s="131"/>
    </row>
    <row r="15" spans="1:12" ht="13.2" customHeight="1" x14ac:dyDescent="0.25">
      <c r="A15" s="91">
        <v>6</v>
      </c>
      <c r="C15" s="68">
        <f>IF(' Accting USE Data Entry Form'!D16&gt;0,' Accting USE Data Entry Form'!D16,0)</f>
        <v>1</v>
      </c>
      <c r="D15" s="37"/>
      <c r="E15" s="36"/>
      <c r="G15" s="130" t="str">
        <f>IF(' Accting USE Data Entry Form'!B16&gt;0,' Accting USE Data Entry Form'!B16,"")</f>
        <v>Order Motors (First Set) *</v>
      </c>
      <c r="H15" s="131"/>
      <c r="I15" s="131"/>
      <c r="J15" s="131"/>
      <c r="K15" s="131"/>
      <c r="L15" s="131"/>
    </row>
    <row r="16" spans="1:12" ht="13.2" customHeight="1" x14ac:dyDescent="0.25">
      <c r="A16" s="91">
        <v>7</v>
      </c>
      <c r="C16" s="68">
        <f>IF(' Accting USE Data Entry Form'!D17&gt;0,' Accting USE Data Entry Form'!D17,0)</f>
        <v>1</v>
      </c>
      <c r="D16" s="37"/>
      <c r="E16" s="36"/>
      <c r="G16" s="130" t="str">
        <f>IF(' Accting USE Data Entry Form'!B17&gt;0,' Accting USE Data Entry Form'!B17,"")</f>
        <v>Order Frames (Second Set) *</v>
      </c>
      <c r="H16" s="131"/>
      <c r="I16" s="131"/>
      <c r="J16" s="131"/>
      <c r="K16" s="131"/>
      <c r="L16" s="131"/>
    </row>
    <row r="17" spans="1:12" ht="13.2" customHeight="1" x14ac:dyDescent="0.25">
      <c r="A17" s="91">
        <v>8</v>
      </c>
      <c r="C17" s="68">
        <f>IF(' Accting USE Data Entry Form'!D18&gt;0,' Accting USE Data Entry Form'!D18,0)</f>
        <v>1</v>
      </c>
      <c r="D17" s="37"/>
      <c r="E17" s="36"/>
      <c r="G17" s="130" t="str">
        <f>IF(' Accting USE Data Entry Form'!B18&gt;0,' Accting USE Data Entry Form'!B18,"")</f>
        <v>Order Compressors (Second Set) *</v>
      </c>
      <c r="H17" s="131"/>
      <c r="I17" s="131"/>
      <c r="J17" s="131"/>
      <c r="K17" s="131"/>
      <c r="L17" s="131"/>
    </row>
    <row r="18" spans="1:12" ht="13.2" customHeight="1" x14ac:dyDescent="0.25">
      <c r="A18" s="91">
        <v>9</v>
      </c>
      <c r="C18" s="68">
        <f>IF(' Accting USE Data Entry Form'!D19&gt;0,' Accting USE Data Entry Form'!D19,0)</f>
        <v>1</v>
      </c>
      <c r="D18" s="37"/>
      <c r="E18" s="36"/>
      <c r="G18" s="130" t="str">
        <f>IF(' Accting USE Data Entry Form'!B19&gt;0,' Accting USE Data Entry Form'!B19,"")</f>
        <v>Order Heat Exchangers (Coolers) (Second Set) *</v>
      </c>
      <c r="H18" s="131"/>
      <c r="I18" s="131"/>
      <c r="J18" s="131"/>
      <c r="K18" s="131"/>
      <c r="L18" s="131"/>
    </row>
    <row r="19" spans="1:12" ht="13.2" customHeight="1" x14ac:dyDescent="0.25">
      <c r="A19" s="91">
        <v>10</v>
      </c>
      <c r="C19" s="68">
        <f>IF(' Accting USE Data Entry Form'!D20&gt;0,' Accting USE Data Entry Form'!D20,0)</f>
        <v>1</v>
      </c>
      <c r="D19" s="37"/>
      <c r="E19" s="36"/>
      <c r="G19" s="130" t="str">
        <f>IF(' Accting USE Data Entry Form'!B20&gt;0,' Accting USE Data Entry Form'!B20,"")</f>
        <v>Order Motors (Second Set) *</v>
      </c>
      <c r="H19" s="131"/>
      <c r="I19" s="131"/>
      <c r="J19" s="131"/>
      <c r="K19" s="131"/>
      <c r="L19" s="131"/>
    </row>
    <row r="20" spans="1:12" ht="13.2" customHeight="1" x14ac:dyDescent="0.25">
      <c r="A20" s="91">
        <v>11</v>
      </c>
      <c r="C20" s="68">
        <f>IF(' Accting USE Data Entry Form'!D21&gt;0,' Accting USE Data Entry Form'!D21,0)</f>
        <v>1</v>
      </c>
      <c r="D20" s="37"/>
      <c r="E20" s="36"/>
      <c r="G20" s="130" t="str">
        <f>IF(' Accting USE Data Entry Form'!B21&gt;0,' Accting USE Data Entry Form'!B21,"")</f>
        <v>Complete CDR (Both Sets) *</v>
      </c>
      <c r="H20" s="131"/>
      <c r="I20" s="131"/>
      <c r="J20" s="131"/>
      <c r="K20" s="131"/>
      <c r="L20" s="131"/>
    </row>
    <row r="21" spans="1:12" ht="13.2" customHeight="1" x14ac:dyDescent="0.25">
      <c r="A21" s="91">
        <v>12</v>
      </c>
      <c r="C21" s="68">
        <f>IF(' Accting USE Data Entry Form'!D22&gt;0,' Accting USE Data Entry Form'!D22,0)</f>
        <v>1</v>
      </c>
      <c r="D21" s="37"/>
      <c r="E21" s="36"/>
      <c r="G21" s="130" t="str">
        <f>IF(' Accting USE Data Entry Form'!B22&gt;0,' Accting USE Data Entry Form'!B22,"")</f>
        <v>Receive Compressors (First Set)</v>
      </c>
      <c r="H21" s="131"/>
      <c r="I21" s="131"/>
      <c r="J21" s="131"/>
      <c r="K21" s="131"/>
      <c r="L21" s="131"/>
    </row>
    <row r="22" spans="1:12" ht="13.2" customHeight="1" x14ac:dyDescent="0.25">
      <c r="A22" s="91">
        <v>13</v>
      </c>
      <c r="C22" s="68">
        <f>IF(' Accting USE Data Entry Form'!D23&gt;0,' Accting USE Data Entry Form'!D23,0)</f>
        <v>1</v>
      </c>
      <c r="D22" s="37"/>
      <c r="E22" s="36"/>
      <c r="G22" s="130" t="str">
        <f>IF(' Accting USE Data Entry Form'!B23&gt;0,' Accting USE Data Entry Form'!B23,"")</f>
        <v>Receive Motors (First Set)</v>
      </c>
      <c r="H22" s="131"/>
      <c r="I22" s="131"/>
      <c r="J22" s="131"/>
      <c r="K22" s="131"/>
      <c r="L22" s="131"/>
    </row>
    <row r="23" spans="1:12" ht="13.2" customHeight="1" x14ac:dyDescent="0.25">
      <c r="A23" s="91">
        <v>14</v>
      </c>
      <c r="C23" s="68">
        <f>IF(' Accting USE Data Entry Form'!D24&gt;0,' Accting USE Data Entry Form'!D24,0)</f>
        <v>1</v>
      </c>
      <c r="D23" s="37"/>
      <c r="E23" s="36"/>
      <c r="G23" s="130" t="str">
        <f>IF(' Accting USE Data Entry Form'!B24&gt;0,' Accting USE Data Entry Form'!B24,"")</f>
        <v>Receive Heat Exchangers (Coolers) (First Set)</v>
      </c>
      <c r="H23" s="131"/>
      <c r="I23" s="131"/>
      <c r="J23" s="131"/>
      <c r="K23" s="131"/>
      <c r="L23" s="131"/>
    </row>
    <row r="24" spans="1:12" ht="13.2" customHeight="1" x14ac:dyDescent="0.25">
      <c r="A24" s="91">
        <v>15</v>
      </c>
      <c r="C24" s="68">
        <f>IF(' Accting USE Data Entry Form'!D25&gt;0,' Accting USE Data Entry Form'!D25,0)</f>
        <v>1</v>
      </c>
      <c r="D24" s="37"/>
      <c r="E24" s="36"/>
      <c r="G24" s="130" t="str">
        <f>IF(' Accting USE Data Entry Form'!B25&gt;0,' Accting USE Data Entry Form'!B25,"")</f>
        <v>Receive Compressors (Second Set)</v>
      </c>
      <c r="H24" s="131"/>
      <c r="I24" s="131"/>
      <c r="J24" s="131"/>
      <c r="K24" s="131"/>
      <c r="L24" s="131"/>
    </row>
    <row r="25" spans="1:12" ht="13.2" customHeight="1" x14ac:dyDescent="0.25">
      <c r="A25" s="91">
        <v>16</v>
      </c>
      <c r="C25" s="68">
        <f>IF(' Accting USE Data Entry Form'!D26&gt;0,' Accting USE Data Entry Form'!D26,0)</f>
        <v>1</v>
      </c>
      <c r="D25" s="37"/>
      <c r="E25" s="36"/>
      <c r="G25" s="130" t="str">
        <f>IF(' Accting USE Data Entry Form'!B26&gt;0,' Accting USE Data Entry Form'!B26,"")</f>
        <v>Receive Heat Exchangers (Coolers) (Second Set)</v>
      </c>
      <c r="H25" s="131"/>
      <c r="I25" s="131"/>
      <c r="J25" s="131"/>
      <c r="K25" s="131"/>
      <c r="L25" s="131"/>
    </row>
    <row r="26" spans="1:12" ht="13.2" customHeight="1" x14ac:dyDescent="0.25">
      <c r="A26" s="91">
        <v>17</v>
      </c>
      <c r="C26" s="120">
        <f>IF(' Accting USE Data Entry Form'!D27&gt;0,' Accting USE Data Entry Form'!D27,0)</f>
        <v>1</v>
      </c>
      <c r="D26" s="121"/>
      <c r="E26" s="36"/>
      <c r="F26" s="12"/>
      <c r="G26" s="130" t="str">
        <f>IF(' Accting USE Data Entry Form'!B27&gt;0,' Accting USE Data Entry Form'!B27,"")</f>
        <v>Receive Motors (Second Set)</v>
      </c>
      <c r="H26" s="130"/>
      <c r="I26" s="130"/>
      <c r="J26" s="130"/>
      <c r="K26" s="130"/>
      <c r="L26" s="130"/>
    </row>
    <row r="27" spans="1:12" ht="13.2" customHeight="1" x14ac:dyDescent="0.25">
      <c r="A27" s="129">
        <v>18</v>
      </c>
      <c r="B27" s="12"/>
      <c r="C27" s="126">
        <f>IF(' Accting USE Data Entry Form'!D28&gt;0,' Accting USE Data Entry Form'!D28,0)</f>
        <v>1</v>
      </c>
      <c r="D27" s="121"/>
      <c r="E27" s="36"/>
      <c r="F27" s="12"/>
      <c r="G27" s="130" t="str">
        <f>IF(' Accting USE Data Entry Form'!B28&gt;0,' Accting USE Data Entry Form'!B28,"")</f>
        <v>Complete Installation of Compressors, Motors, Coolers, &amp; Bulk Oil Separators (First Set)</v>
      </c>
      <c r="H27" s="130"/>
      <c r="I27" s="130"/>
      <c r="J27" s="130"/>
      <c r="K27" s="130"/>
      <c r="L27" s="130"/>
    </row>
    <row r="28" spans="1:12" ht="13.2" customHeight="1" x14ac:dyDescent="0.25">
      <c r="A28" s="129">
        <v>19</v>
      </c>
      <c r="B28" s="12"/>
      <c r="C28" s="126">
        <f>IF(' Accting USE Data Entry Form'!D29&gt;0,' Accting USE Data Entry Form'!D29,0)</f>
        <v>1</v>
      </c>
      <c r="D28" s="121"/>
      <c r="E28" s="36"/>
      <c r="F28" s="12"/>
      <c r="G28" s="130" t="str">
        <f>IF(' Accting USE Data Entry Form'!B29&gt;0,' Accting USE Data Entry Form'!B29,"")</f>
        <v>Complete Installation of Compressors, Motors, Coolers, &amp; Bulk Oil Separators (Second Set)</v>
      </c>
      <c r="H28" s="130"/>
      <c r="I28" s="130"/>
      <c r="J28" s="130"/>
      <c r="K28" s="130"/>
      <c r="L28" s="130"/>
    </row>
    <row r="29" spans="1:12" ht="13.2" customHeight="1" x14ac:dyDescent="0.25">
      <c r="A29" s="129">
        <v>20</v>
      </c>
      <c r="B29" s="12"/>
      <c r="C29" s="126">
        <f>IF(' Accting USE Data Entry Form'!D30&gt;0,' Accting USE Data Entry Form'!D30,0)</f>
        <v>1</v>
      </c>
      <c r="D29" s="121"/>
      <c r="E29" s="36"/>
      <c r="F29" s="12"/>
      <c r="G29" s="130" t="str">
        <f>IF(' Accting USE Data Entry Form'!B30&gt;0,' Accting USE Data Entry Form'!B30,"")</f>
        <v>Complete Installation of Electrical Panels, Instruments, &amp; Devices (First Set)</v>
      </c>
      <c r="H29" s="130"/>
      <c r="I29" s="130"/>
      <c r="J29" s="130"/>
      <c r="K29" s="130"/>
      <c r="L29" s="130"/>
    </row>
    <row r="30" spans="1:12" ht="13.2" customHeight="1" x14ac:dyDescent="0.25">
      <c r="A30" s="129">
        <v>21</v>
      </c>
      <c r="B30" s="12"/>
      <c r="C30" s="126">
        <f>IF(' Accting USE Data Entry Form'!D31&gt;0,' Accting USE Data Entry Form'!D31,0)</f>
        <v>1</v>
      </c>
      <c r="D30" s="121"/>
      <c r="E30" s="36"/>
      <c r="F30" s="12"/>
      <c r="G30" s="130" t="str">
        <f>IF(' Accting USE Data Entry Form'!B31&gt;0,' Accting USE Data Entry Form'!B31,"")</f>
        <v>Complete Installation of Electrical Panels, Instruments, &amp; Devices (Second Set)</v>
      </c>
      <c r="H30" s="130"/>
      <c r="I30" s="130"/>
      <c r="J30" s="130"/>
      <c r="K30" s="130"/>
      <c r="L30" s="130"/>
    </row>
    <row r="31" spans="1:12" ht="13.2" customHeight="1" x14ac:dyDescent="0.25">
      <c r="A31" s="129">
        <v>22</v>
      </c>
      <c r="B31" s="12"/>
      <c r="C31" s="126">
        <f>IF(' Accting USE Data Entry Form'!D32&gt;0,' Accting USE Data Entry Form'!D32,0)</f>
        <v>1</v>
      </c>
      <c r="D31" s="121"/>
      <c r="E31" s="36"/>
      <c r="F31" s="12"/>
      <c r="G31" s="130" t="str">
        <f>IF(' Accting USE Data Entry Form'!B32&gt;0,' Accting USE Data Entry Form'!B32,"")</f>
        <v>Complete skid system pressure, leak test, and instrumentation and controls check at PHPK (First Set) *</v>
      </c>
      <c r="H31" s="130"/>
      <c r="I31" s="130"/>
      <c r="J31" s="130"/>
      <c r="K31" s="130"/>
      <c r="L31" s="130"/>
    </row>
    <row r="32" spans="1:12" ht="13.2" customHeight="1" x14ac:dyDescent="0.25">
      <c r="A32" s="129">
        <v>23</v>
      </c>
      <c r="B32" s="12"/>
      <c r="C32" s="120">
        <f>IF(' Accting USE Data Entry Form'!D33&gt;0,' Accting USE Data Entry Form'!D33,0)</f>
        <v>1</v>
      </c>
      <c r="D32" s="121"/>
      <c r="E32" s="36"/>
      <c r="F32" s="12"/>
      <c r="G32" s="130" t="str">
        <f>IF(' Accting USE Data Entry Form'!B33&gt;0,' Accting USE Data Entry Form'!B33,"")</f>
        <v>Complete skid system pressure, leak test, and instrumentation and controls check at PHPK (Second Set) *</v>
      </c>
      <c r="H32" s="130"/>
      <c r="I32" s="130"/>
      <c r="J32" s="130"/>
      <c r="K32" s="130"/>
      <c r="L32" s="130"/>
    </row>
    <row r="33" spans="1:12" ht="13.2" customHeight="1" x14ac:dyDescent="0.25">
      <c r="A33" s="129">
        <v>24</v>
      </c>
      <c r="B33" s="12"/>
      <c r="C33" s="120">
        <f>IF(' Accting USE Data Entry Form'!D34&gt;0,' Accting USE Data Entry Form'!D34,0)</f>
        <v>1</v>
      </c>
      <c r="D33" s="121"/>
      <c r="E33" s="36"/>
      <c r="F33" s="12"/>
      <c r="G33" s="130" t="str">
        <f>IF(' Accting USE Data Entry Form'!B34&gt;0,' Accting USE Data Entry Form'!B34,"")</f>
        <v>Mod 004: Reference Line 20 - Additional Funding for Line 20</v>
      </c>
      <c r="H33" s="130"/>
      <c r="I33" s="130"/>
      <c r="J33" s="130"/>
      <c r="K33" s="130"/>
      <c r="L33" s="130"/>
    </row>
    <row r="34" spans="1:12" ht="13.2" customHeight="1" x14ac:dyDescent="0.25">
      <c r="A34" s="129">
        <v>25</v>
      </c>
      <c r="B34" s="12"/>
      <c r="C34" s="120">
        <f>IF(' Accting USE Data Entry Form'!D35&gt;0,' Accting USE Data Entry Form'!D35,0)</f>
        <v>1</v>
      </c>
      <c r="D34" s="121"/>
      <c r="E34" s="36"/>
      <c r="F34" s="12"/>
      <c r="G34" s="130" t="str">
        <f>IF(' Accting USE Data Entry Form'!B35&gt;0,' Accting USE Data Entry Form'!B35,"")</f>
        <v xml:space="preserve">Mod 005: Delivery of Spares Parts </v>
      </c>
      <c r="H34" s="130"/>
      <c r="I34" s="130"/>
      <c r="J34" s="130"/>
      <c r="K34" s="130"/>
      <c r="L34" s="130"/>
    </row>
    <row r="35" spans="1:12" ht="13.2" customHeight="1" x14ac:dyDescent="0.25">
      <c r="A35" s="129">
        <v>26</v>
      </c>
      <c r="B35" s="12"/>
      <c r="C35" s="120">
        <f>IF(' Accting USE Data Entry Form'!D36&gt;0,' Accting USE Data Entry Form'!D36,0)</f>
        <v>1</v>
      </c>
      <c r="D35" s="121"/>
      <c r="E35" s="36"/>
      <c r="F35" s="12"/>
      <c r="G35" s="130" t="str">
        <f>IF(' Accting USE Data Entry Form'!B36&gt;0,' Accting USE Data Entry Form'!B36,"")</f>
        <v>Mod 11: Delivery Confirmation, Check Out, Reassembly Baseline Activity</v>
      </c>
      <c r="H35" s="130"/>
      <c r="I35" s="130"/>
      <c r="J35" s="130"/>
      <c r="K35" s="130"/>
      <c r="L35" s="130"/>
    </row>
    <row r="36" spans="1:12" ht="13.2" customHeight="1" x14ac:dyDescent="0.25">
      <c r="A36" s="128">
        <v>27</v>
      </c>
      <c r="B36" s="124"/>
      <c r="C36" s="127">
        <f>IF(' Accting USE Data Entry Form'!D37&gt;0,' Accting USE Data Entry Form'!D37,0)</f>
        <v>0.5</v>
      </c>
      <c r="D36" s="122"/>
      <c r="E36" s="123"/>
      <c r="F36" s="124"/>
      <c r="G36" s="132" t="str">
        <f>IF(' Accting USE Data Entry Form'!B37&gt;0,' Accting USE Data Entry Form'!B37,"")</f>
        <v>Mod 11: C1 Compressors Reassembly</v>
      </c>
      <c r="H36" s="132"/>
      <c r="I36" s="132"/>
      <c r="J36" s="132"/>
      <c r="K36" s="132"/>
      <c r="L36" s="132"/>
    </row>
    <row r="37" spans="1:12" ht="13.2" customHeight="1" x14ac:dyDescent="0.25">
      <c r="A37" s="129">
        <v>28</v>
      </c>
      <c r="B37" s="12"/>
      <c r="C37" s="120">
        <f>IF(' Accting USE Data Entry Form'!D38&gt;0,' Accting USE Data Entry Form'!D38,0)</f>
        <v>0</v>
      </c>
      <c r="D37" s="121"/>
      <c r="E37" s="36"/>
      <c r="F37" s="12"/>
      <c r="G37" s="130" t="str">
        <f>IF(' Accting USE Data Entry Form'!B38&gt;0,' Accting USE Data Entry Form'!B38,"")</f>
        <v>Mod 11: C1 System Acceptance</v>
      </c>
      <c r="H37" s="130"/>
      <c r="I37" s="130"/>
      <c r="J37" s="130"/>
      <c r="K37" s="130"/>
      <c r="L37" s="130"/>
    </row>
    <row r="38" spans="1:12" ht="13.2" customHeight="1" x14ac:dyDescent="0.25">
      <c r="A38" s="129">
        <v>29</v>
      </c>
      <c r="B38" s="12"/>
      <c r="C38" s="120">
        <f>IF(' Accting USE Data Entry Form'!D39&gt;0,' Accting USE Data Entry Form'!D39,0)</f>
        <v>0</v>
      </c>
      <c r="D38" s="121"/>
      <c r="E38" s="36"/>
      <c r="F38" s="12"/>
      <c r="G38" s="130" t="str">
        <f>IF(' Accting USE Data Entry Form'!B39&gt;0,' Accting USE Data Entry Form'!B39,"")</f>
        <v>Mod 11: C2 Compressors Reassembly</v>
      </c>
      <c r="H38" s="130"/>
      <c r="I38" s="130"/>
      <c r="J38" s="130"/>
      <c r="K38" s="130"/>
      <c r="L38" s="130"/>
    </row>
    <row r="39" spans="1:12" ht="13.2" customHeight="1" x14ac:dyDescent="0.25">
      <c r="A39" s="129">
        <v>30</v>
      </c>
      <c r="B39" s="12"/>
      <c r="C39" s="120">
        <f>IF(' Accting USE Data Entry Form'!D40&gt;0,' Accting USE Data Entry Form'!D40,0)</f>
        <v>0</v>
      </c>
      <c r="D39" s="121"/>
      <c r="E39" s="36"/>
      <c r="F39" s="12"/>
      <c r="G39" s="130" t="str">
        <f>IF(' Accting USE Data Entry Form'!B40&gt;0,' Accting USE Data Entry Form'!B40,"")</f>
        <v>Mod 11: C2 System Acceptance</v>
      </c>
      <c r="H39" s="130"/>
      <c r="I39" s="130"/>
      <c r="J39" s="130"/>
      <c r="K39" s="130"/>
      <c r="L39" s="130"/>
    </row>
    <row r="40" spans="1:12" ht="13.2" customHeight="1" x14ac:dyDescent="0.25">
      <c r="A40" s="129">
        <v>31</v>
      </c>
      <c r="B40" s="12"/>
      <c r="C40" s="120">
        <f>IF(' Accting USE Data Entry Form'!D41&gt;0,' Accting USE Data Entry Form'!D41,0)</f>
        <v>1</v>
      </c>
      <c r="D40" s="121"/>
      <c r="E40" s="36"/>
      <c r="F40" s="12"/>
      <c r="G40" s="130" t="str">
        <f>IF(' Accting USE Data Entry Form'!B41&gt;0,' Accting USE Data Entry Form'!B41,"")</f>
        <v xml:space="preserve">Mod 005: Expansion Joints as per ARA 15-5071-004   </v>
      </c>
      <c r="H40" s="130"/>
      <c r="I40" s="130"/>
      <c r="J40" s="130"/>
      <c r="K40" s="130"/>
      <c r="L40" s="130"/>
    </row>
    <row r="41" spans="1:12" ht="13.2" customHeight="1" x14ac:dyDescent="0.25">
      <c r="A41" s="129">
        <v>32</v>
      </c>
      <c r="B41" s="12"/>
      <c r="C41" s="120">
        <f>IF(' Accting USE Data Entry Form'!D42&gt;0,' Accting USE Data Entry Form'!D42,0)</f>
        <v>1</v>
      </c>
      <c r="D41" s="121"/>
      <c r="E41" s="36"/>
      <c r="F41" s="12"/>
      <c r="G41" s="130" t="str">
        <f>IF(' Accting USE Data Entry Form'!B42&gt;0,' Accting USE Data Entry Form'!B42,"")</f>
        <v>Mod 005: UL Certification Assessment</v>
      </c>
      <c r="H41" s="130"/>
      <c r="I41" s="130"/>
      <c r="J41" s="130"/>
      <c r="K41" s="130"/>
      <c r="L41" s="130"/>
    </row>
    <row r="42" spans="1:12" ht="13.2" customHeight="1" x14ac:dyDescent="0.25">
      <c r="A42" s="129">
        <v>33</v>
      </c>
      <c r="B42" s="12"/>
      <c r="C42" s="120">
        <f>IF(' Accting USE Data Entry Form'!D43&gt;0,' Accting USE Data Entry Form'!D43,0)</f>
        <v>1</v>
      </c>
      <c r="D42" s="121"/>
      <c r="E42" s="36"/>
      <c r="F42" s="12"/>
      <c r="G42" s="130" t="str">
        <f>IF(' Accting USE Data Entry Form'!B43&gt;0,' Accting USE Data Entry Form'!B43,"")</f>
        <v>Mod 006: Contract Scope Increase - Changes due to UL and siesmic analysis</v>
      </c>
      <c r="H42" s="130"/>
      <c r="I42" s="130"/>
      <c r="J42" s="130"/>
      <c r="K42" s="130"/>
      <c r="L42" s="130"/>
    </row>
    <row r="43" spans="1:12" ht="13.2" customHeight="1" x14ac:dyDescent="0.25">
      <c r="A43" s="129">
        <v>34</v>
      </c>
      <c r="B43" s="12"/>
      <c r="C43" s="120">
        <f>IF(' Accting USE Data Entry Form'!D44&gt;0,' Accting USE Data Entry Form'!D44,0)</f>
        <v>1</v>
      </c>
      <c r="D43" s="121"/>
      <c r="E43" s="36"/>
      <c r="F43" s="12"/>
      <c r="G43" s="130" t="str">
        <f>IF(' Accting USE Data Entry Form'!B44&gt;0,' Accting USE Data Entry Form'!B44,"")</f>
        <v>Mod 007: Initial Anchor Hole Survey</v>
      </c>
      <c r="H43" s="130"/>
      <c r="I43" s="130"/>
      <c r="J43" s="130"/>
      <c r="K43" s="130"/>
      <c r="L43" s="130"/>
    </row>
    <row r="44" spans="1:12" ht="13.2" customHeight="1" x14ac:dyDescent="0.25">
      <c r="A44" s="129">
        <v>35</v>
      </c>
      <c r="B44" s="12"/>
      <c r="C44" s="120">
        <f>IF(' Accting USE Data Entry Form'!D45&gt;0,' Accting USE Data Entry Form'!D45,0)</f>
        <v>1</v>
      </c>
      <c r="D44" s="121"/>
      <c r="E44" s="36"/>
      <c r="F44" s="12"/>
      <c r="G44" s="130" t="str">
        <f>IF(' Accting USE Data Entry Form'!B45&gt;0,' Accting USE Data Entry Form'!B45,"")</f>
        <v>Mod 008: Lifting Fixture Purchase and Shipment</v>
      </c>
      <c r="H44" s="130"/>
      <c r="I44" s="130"/>
      <c r="J44" s="130"/>
      <c r="K44" s="130"/>
      <c r="L44" s="130"/>
    </row>
    <row r="45" spans="1:12" ht="13.2" customHeight="1" x14ac:dyDescent="0.25">
      <c r="A45" s="129">
        <v>36</v>
      </c>
      <c r="B45" s="12"/>
      <c r="C45" s="120">
        <f>IF(' Accting USE Data Entry Form'!D46&gt;0,' Accting USE Data Entry Form'!D46,0)</f>
        <v>1</v>
      </c>
      <c r="D45" s="121"/>
      <c r="E45" s="36"/>
      <c r="F45" s="12"/>
      <c r="G45" s="130" t="str">
        <f>IF(' Accting USE Data Entry Form'!B46&gt;0,' Accting USE Data Entry Form'!B46,"")</f>
        <v>Mod 009: Seismic Braces as per ARA-012</v>
      </c>
      <c r="H45" s="130"/>
      <c r="I45" s="130"/>
      <c r="J45" s="130"/>
      <c r="K45" s="130"/>
      <c r="L45" s="130"/>
    </row>
    <row r="46" spans="1:12" ht="13.2" customHeight="1" x14ac:dyDescent="0.25">
      <c r="A46" s="129">
        <v>37</v>
      </c>
      <c r="B46" s="12"/>
      <c r="C46" s="120">
        <f>IF(' Accting USE Data Entry Form'!D47&gt;0,' Accting USE Data Entry Form'!D47,0)</f>
        <v>1</v>
      </c>
      <c r="D46" s="121"/>
      <c r="E46" s="36"/>
      <c r="F46" s="12"/>
      <c r="G46" s="130" t="str">
        <f>IF(' Accting USE Data Entry Form'!B47&gt;0,' Accting USE Data Entry Form'!B47,"")</f>
        <v>Mod 009: Provide additional truck for Delivery #1</v>
      </c>
      <c r="H46" s="130"/>
      <c r="I46" s="130"/>
      <c r="J46" s="130"/>
      <c r="K46" s="130"/>
      <c r="L46" s="130"/>
    </row>
    <row r="47" spans="1:12" ht="13.2" customHeight="1" x14ac:dyDescent="0.25">
      <c r="A47" s="129">
        <v>38</v>
      </c>
      <c r="B47" s="12"/>
      <c r="C47" s="120">
        <f>IF(' Accting USE Data Entry Form'!D48&gt;0,' Accting USE Data Entry Form'!D48,0)</f>
        <v>1</v>
      </c>
      <c r="D47" s="121"/>
      <c r="E47" s="36"/>
      <c r="F47" s="12"/>
      <c r="G47" s="130" t="str">
        <f>IF(' Accting USE Data Entry Form'!B48&gt;0,' Accting USE Data Entry Form'!B48,"")</f>
        <v>Mod 009: Complete Anchor Hole Surveys</v>
      </c>
      <c r="H47" s="130"/>
      <c r="I47" s="130"/>
      <c r="J47" s="130"/>
      <c r="K47" s="130"/>
      <c r="L47" s="130"/>
    </row>
    <row r="48" spans="1:12" ht="13.2" customHeight="1" x14ac:dyDescent="0.25">
      <c r="A48" s="91"/>
      <c r="C48" s="68"/>
      <c r="D48" s="37"/>
      <c r="E48" s="36"/>
      <c r="G48" s="130" t="str">
        <f>IF(' Accting USE Data Entry Form'!B50&gt;0,' Accting USE Data Entry Form'!B50,"")</f>
        <v/>
      </c>
      <c r="H48" s="131"/>
      <c r="I48" s="131"/>
      <c r="J48" s="131"/>
      <c r="K48" s="131"/>
      <c r="L48" s="131"/>
    </row>
    <row r="49" spans="1:12" ht="20.25" customHeight="1" x14ac:dyDescent="0.25">
      <c r="A49" s="92" t="s">
        <v>30</v>
      </c>
      <c r="B49" s="10"/>
      <c r="C49" s="7"/>
      <c r="D49" s="7"/>
      <c r="E49" s="8"/>
      <c r="F49" s="7"/>
      <c r="G49" s="7"/>
      <c r="H49" s="109" t="s">
        <v>85</v>
      </c>
      <c r="I49" s="6"/>
      <c r="J49" s="23"/>
      <c r="K49" s="6"/>
      <c r="L49" s="110">
        <v>43220</v>
      </c>
    </row>
    <row r="50" spans="1:12" ht="23.25" customHeight="1" x14ac:dyDescent="0.25">
      <c r="A50" s="10"/>
      <c r="B50" s="10"/>
      <c r="C50" s="10"/>
      <c r="D50" s="10"/>
      <c r="E50" s="93"/>
      <c r="F50" s="134" t="s">
        <v>31</v>
      </c>
      <c r="G50" s="135"/>
      <c r="H50" s="135"/>
      <c r="I50" s="135"/>
      <c r="J50" s="135"/>
      <c r="K50" s="94"/>
      <c r="L50" s="94" t="s">
        <v>3</v>
      </c>
    </row>
    <row r="51" spans="1:12" x14ac:dyDescent="0.25">
      <c r="A51" s="92" t="s">
        <v>29</v>
      </c>
      <c r="B51" s="10"/>
      <c r="C51" s="10"/>
      <c r="D51" s="10"/>
      <c r="E51" s="93"/>
      <c r="F51" s="7"/>
      <c r="G51" s="7"/>
      <c r="H51" s="109" t="s">
        <v>98</v>
      </c>
      <c r="I51" s="6"/>
      <c r="J51" s="23"/>
      <c r="K51" s="6"/>
      <c r="L51" s="110">
        <v>43222</v>
      </c>
    </row>
    <row r="52" spans="1:12" ht="23.25" customHeight="1" x14ac:dyDescent="0.25">
      <c r="A52" s="10"/>
      <c r="B52" s="10"/>
      <c r="C52" s="10"/>
      <c r="D52" s="10"/>
      <c r="E52" s="93"/>
      <c r="F52" s="7"/>
      <c r="G52" s="7"/>
      <c r="H52" s="7"/>
      <c r="I52" s="7"/>
      <c r="J52" s="9" t="s">
        <v>32</v>
      </c>
      <c r="K52" s="94"/>
      <c r="L52" s="94" t="s">
        <v>3</v>
      </c>
    </row>
    <row r="53" spans="1:12" ht="15.75" customHeight="1" x14ac:dyDescent="0.25">
      <c r="A53" s="92"/>
      <c r="B53" s="10"/>
      <c r="C53" s="10"/>
      <c r="D53" s="10"/>
      <c r="E53" s="93"/>
      <c r="F53" s="7"/>
      <c r="G53" s="7"/>
      <c r="H53" s="7"/>
      <c r="I53" s="7"/>
      <c r="J53" s="9"/>
      <c r="K53" s="94"/>
      <c r="L53" s="94"/>
    </row>
    <row r="54" spans="1:12" ht="23.25" customHeight="1" x14ac:dyDescent="0.25">
      <c r="A54" s="10"/>
      <c r="B54" s="10"/>
      <c r="C54" s="10"/>
      <c r="D54" s="10"/>
      <c r="E54" s="93"/>
      <c r="F54" s="7"/>
      <c r="G54" s="7"/>
      <c r="H54" s="7"/>
      <c r="I54" s="7"/>
      <c r="J54" s="9"/>
      <c r="K54" s="94"/>
      <c r="L54" s="10"/>
    </row>
    <row r="55" spans="1:12" ht="15.75" customHeight="1" x14ac:dyDescent="0.25">
      <c r="A55" s="95" t="s">
        <v>25</v>
      </c>
      <c r="B55" s="95"/>
      <c r="C55" s="95"/>
      <c r="D55" s="95"/>
      <c r="E55" s="96"/>
      <c r="F55" s="97"/>
      <c r="G55" s="97"/>
      <c r="H55" s="97"/>
      <c r="I55" s="97"/>
      <c r="J55" s="98"/>
      <c r="K55" s="99"/>
      <c r="L55" s="95"/>
    </row>
    <row r="56" spans="1:12" ht="27.75" customHeight="1" x14ac:dyDescent="0.25">
      <c r="A56" s="100"/>
      <c r="B56" s="100"/>
      <c r="C56" s="100"/>
      <c r="D56" s="100"/>
      <c r="E56" s="101"/>
      <c r="F56" s="102"/>
      <c r="G56" s="102"/>
      <c r="H56" s="102"/>
      <c r="I56" s="102"/>
      <c r="J56" s="103"/>
      <c r="K56" s="104"/>
      <c r="L56" s="100"/>
    </row>
    <row r="57" spans="1:12" x14ac:dyDescent="0.25">
      <c r="A57" s="105" t="s">
        <v>23</v>
      </c>
      <c r="B57" s="100"/>
      <c r="C57" s="100"/>
      <c r="D57" s="100"/>
      <c r="E57" s="101"/>
      <c r="F57" s="102"/>
      <c r="G57" s="102"/>
      <c r="H57" s="102"/>
      <c r="I57" s="26"/>
      <c r="J57" s="27"/>
      <c r="K57" s="26"/>
      <c r="L57" s="26"/>
    </row>
    <row r="58" spans="1:12" ht="23.25" customHeight="1" x14ac:dyDescent="0.25">
      <c r="A58" s="100"/>
      <c r="B58" s="100"/>
      <c r="C58" s="100"/>
      <c r="D58" s="100"/>
      <c r="E58" s="101"/>
      <c r="F58" s="102"/>
      <c r="G58" s="102"/>
      <c r="H58" s="102"/>
      <c r="I58" s="102"/>
      <c r="J58" s="103"/>
      <c r="K58" s="104" t="s">
        <v>3</v>
      </c>
      <c r="L58" s="100"/>
    </row>
    <row r="59" spans="1:12" x14ac:dyDescent="0.25">
      <c r="A59" s="105" t="s">
        <v>22</v>
      </c>
      <c r="B59" s="100"/>
      <c r="C59" s="100"/>
      <c r="D59" s="100"/>
      <c r="E59" s="101"/>
      <c r="F59" s="102"/>
      <c r="G59" s="26"/>
      <c r="H59" s="26"/>
      <c r="I59" s="26"/>
      <c r="J59" s="27"/>
      <c r="K59" s="26"/>
      <c r="L59" s="26"/>
    </row>
    <row r="60" spans="1:12" ht="16.5" customHeight="1" x14ac:dyDescent="0.25">
      <c r="A60" s="100"/>
      <c r="B60" s="100"/>
      <c r="C60" s="100"/>
      <c r="D60" s="100"/>
      <c r="E60" s="101"/>
      <c r="F60" s="100"/>
      <c r="G60" s="100"/>
      <c r="H60" s="100"/>
      <c r="I60" s="100"/>
      <c r="J60" s="104"/>
      <c r="K60" s="104" t="s">
        <v>3</v>
      </c>
      <c r="L60" s="100"/>
    </row>
    <row r="61" spans="1:12" x14ac:dyDescent="0.25">
      <c r="A61" s="100"/>
      <c r="B61" s="100"/>
      <c r="C61" s="100"/>
      <c r="D61" s="100"/>
      <c r="E61" s="101"/>
      <c r="F61" s="100"/>
      <c r="G61" s="100"/>
      <c r="H61" s="100"/>
      <c r="I61" s="100"/>
      <c r="J61" s="100"/>
      <c r="K61" s="100"/>
      <c r="L61" s="100"/>
    </row>
  </sheetData>
  <sheetProtection selectLockedCells="1"/>
  <mergeCells count="44">
    <mergeCell ref="A4:J4"/>
    <mergeCell ref="A1:L1"/>
    <mergeCell ref="A2:L2"/>
    <mergeCell ref="A3:L3"/>
    <mergeCell ref="F50:J50"/>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48:L48"/>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47:L47"/>
    <mergeCell ref="G46:L46"/>
    <mergeCell ref="G38:L38"/>
    <mergeCell ref="G42:L42"/>
    <mergeCell ref="G43:L43"/>
    <mergeCell ref="G44:L44"/>
    <mergeCell ref="G45:L45"/>
  </mergeCells>
  <phoneticPr fontId="8" type="noConversion"/>
  <conditionalFormatting sqref="E10:E45 E48">
    <cfRule type="expression" dxfId="19" priority="8">
      <formula>$L$5="no"</formula>
    </cfRule>
  </conditionalFormatting>
  <conditionalFormatting sqref="C10">
    <cfRule type="expression" dxfId="18" priority="6">
      <formula>$L$5="yes"</formula>
    </cfRule>
  </conditionalFormatting>
  <conditionalFormatting sqref="C11:C48">
    <cfRule type="expression" dxfId="17" priority="5">
      <formula>$L$5="yes"</formula>
    </cfRule>
  </conditionalFormatting>
  <conditionalFormatting sqref="E47">
    <cfRule type="expression" dxfId="16" priority="4">
      <formula>$L$5="no"</formula>
    </cfRule>
  </conditionalFormatting>
  <conditionalFormatting sqref="E46">
    <cfRule type="expression" dxfId="15" priority="2">
      <formula>$L$5="no"</formula>
    </cfRule>
  </conditionalFormatting>
  <dataValidations count="1">
    <dataValidation allowBlank="1" sqref="K7 C10:C48"/>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28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6"/>
      <c r="B1" s="136"/>
      <c r="C1" s="136"/>
      <c r="D1" s="136"/>
      <c r="E1" s="136"/>
      <c r="F1" s="136"/>
      <c r="G1" s="136"/>
      <c r="H1" s="136"/>
    </row>
    <row r="2" spans="1:11" ht="15.6" x14ac:dyDescent="0.3">
      <c r="A2" s="137" t="s">
        <v>4</v>
      </c>
      <c r="B2" s="137"/>
      <c r="C2" s="137"/>
      <c r="D2" s="137"/>
      <c r="E2" s="137"/>
      <c r="F2" s="137"/>
      <c r="G2" s="137"/>
      <c r="H2" s="137"/>
      <c r="I2" s="137"/>
      <c r="J2" s="137"/>
    </row>
    <row r="3" spans="1:11" ht="15.6" x14ac:dyDescent="0.3">
      <c r="A3" s="137" t="s">
        <v>34</v>
      </c>
      <c r="B3" s="137"/>
      <c r="C3" s="137"/>
      <c r="D3" s="137"/>
      <c r="E3" s="137"/>
      <c r="F3" s="137"/>
      <c r="G3" s="137"/>
      <c r="H3" s="137"/>
      <c r="I3" s="137"/>
      <c r="J3" s="137"/>
    </row>
    <row r="4" spans="1:11" ht="15.6" x14ac:dyDescent="0.3">
      <c r="A4" s="137" t="s">
        <v>44</v>
      </c>
      <c r="B4" s="137"/>
      <c r="C4" s="137"/>
      <c r="D4" s="137"/>
      <c r="E4" s="137"/>
      <c r="F4" s="137"/>
      <c r="G4" s="137"/>
      <c r="H4" s="137"/>
      <c r="I4" s="137"/>
      <c r="J4" s="137"/>
    </row>
    <row r="6" spans="1:11" ht="30.75" customHeight="1" x14ac:dyDescent="0.25">
      <c r="A6" s="138" t="s">
        <v>37</v>
      </c>
      <c r="B6" s="139"/>
      <c r="C6" s="139"/>
      <c r="D6" s="139"/>
      <c r="E6" s="139"/>
      <c r="F6" s="139"/>
      <c r="G6" s="139"/>
      <c r="H6" s="139"/>
      <c r="I6" s="139"/>
      <c r="J6" s="139"/>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8" t="s">
        <v>36</v>
      </c>
      <c r="B10" s="139"/>
      <c r="C10" s="139"/>
      <c r="D10" s="139"/>
      <c r="E10" s="139"/>
      <c r="F10" s="139"/>
      <c r="G10" s="139"/>
      <c r="H10" s="139"/>
      <c r="I10" s="139"/>
      <c r="J10" s="139"/>
    </row>
    <row r="11" spans="1:11" ht="65.25" customHeight="1" x14ac:dyDescent="0.25">
      <c r="B11" s="138" t="s">
        <v>46</v>
      </c>
      <c r="C11" s="139"/>
      <c r="D11" s="139"/>
      <c r="E11" s="139"/>
      <c r="F11" s="139"/>
      <c r="G11" s="139"/>
      <c r="H11" s="139"/>
      <c r="I11" s="139"/>
      <c r="J11" s="32"/>
      <c r="K11" s="32"/>
    </row>
    <row r="12" spans="1:11" ht="19.5" customHeight="1" x14ac:dyDescent="0.25">
      <c r="A12" s="11"/>
      <c r="B12" s="11"/>
      <c r="C12" s="11"/>
      <c r="D12" s="11"/>
      <c r="E12" s="11"/>
      <c r="F12" s="11"/>
      <c r="G12" s="11"/>
      <c r="H12" s="11"/>
    </row>
    <row r="13" spans="1:11" ht="43.5" customHeight="1" x14ac:dyDescent="0.25">
      <c r="A13" s="138" t="s">
        <v>43</v>
      </c>
      <c r="B13" s="138"/>
      <c r="C13" s="138"/>
      <c r="D13" s="138"/>
      <c r="E13" s="138"/>
      <c r="F13" s="138"/>
      <c r="G13" s="138"/>
      <c r="H13" s="138"/>
      <c r="I13" s="138"/>
      <c r="J13" s="138"/>
    </row>
    <row r="14" spans="1:11" ht="19.5" customHeight="1" x14ac:dyDescent="0.25">
      <c r="A14" s="11"/>
      <c r="B14" s="11"/>
      <c r="C14" s="11"/>
      <c r="D14" s="11"/>
      <c r="E14" s="11"/>
      <c r="F14" s="11"/>
      <c r="G14" s="11"/>
      <c r="H14" s="11"/>
    </row>
    <row r="15" spans="1:11" ht="54.75" customHeight="1" x14ac:dyDescent="0.25">
      <c r="A15" s="138" t="s">
        <v>38</v>
      </c>
      <c r="B15" s="141"/>
      <c r="C15" s="141"/>
      <c r="D15" s="141"/>
      <c r="E15" s="141"/>
      <c r="F15" s="141"/>
      <c r="G15" s="141"/>
      <c r="H15" s="141"/>
      <c r="I15" s="141"/>
      <c r="J15" s="141"/>
    </row>
    <row r="16" spans="1:11" ht="19.5" customHeight="1" x14ac:dyDescent="0.25"/>
    <row r="17" spans="1:10" ht="39" customHeight="1" x14ac:dyDescent="0.25">
      <c r="A17" s="140" t="s">
        <v>39</v>
      </c>
      <c r="B17" s="142"/>
      <c r="C17" s="142"/>
      <c r="D17" s="142"/>
      <c r="E17" s="142"/>
      <c r="F17" s="142"/>
      <c r="G17" s="142"/>
      <c r="H17" s="142"/>
      <c r="I17" s="142"/>
      <c r="J17" s="142"/>
    </row>
    <row r="18" spans="1:10" ht="19.5" customHeight="1" x14ac:dyDescent="0.25"/>
    <row r="19" spans="1:10" ht="56.25" customHeight="1" x14ac:dyDescent="0.25">
      <c r="A19" s="140" t="s">
        <v>40</v>
      </c>
      <c r="B19" s="142"/>
      <c r="C19" s="142"/>
      <c r="D19" s="142"/>
      <c r="E19" s="142"/>
      <c r="F19" s="142"/>
      <c r="G19" s="142"/>
      <c r="H19" s="142"/>
      <c r="I19" s="142"/>
      <c r="J19" s="142"/>
    </row>
    <row r="20" spans="1:10" ht="20.25" customHeight="1" x14ac:dyDescent="0.25"/>
    <row r="21" spans="1:10" ht="27.75" customHeight="1" x14ac:dyDescent="0.25">
      <c r="A21" s="140" t="s">
        <v>20</v>
      </c>
      <c r="B21" s="140"/>
      <c r="C21" s="140"/>
      <c r="D21" s="140"/>
      <c r="E21" s="140"/>
      <c r="F21" s="140"/>
      <c r="G21" s="140"/>
      <c r="H21" s="140"/>
      <c r="I21" s="140"/>
      <c r="J21" s="140"/>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showGridLines="0" zoomScale="80" zoomScaleNormal="80" workbookViewId="0">
      <pane xSplit="2" ySplit="10" topLeftCell="C35" activePane="bottomRight" state="frozen"/>
      <selection pane="topRight" activeCell="C1" sqref="C1"/>
      <selection pane="bottomLeft" activeCell="A11" sqref="A11"/>
      <selection pane="bottomRight" activeCell="S10" sqref="S10"/>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17" ht="15.6" x14ac:dyDescent="0.3">
      <c r="A1" s="137" t="s">
        <v>4</v>
      </c>
      <c r="B1" s="143"/>
      <c r="C1" s="143"/>
      <c r="D1" s="143"/>
      <c r="E1" s="143"/>
      <c r="F1" s="143"/>
      <c r="G1" s="143"/>
      <c r="H1" s="143"/>
      <c r="I1" s="143"/>
      <c r="J1" s="143"/>
      <c r="K1" s="143"/>
      <c r="L1" s="143"/>
      <c r="M1" s="143"/>
      <c r="N1" s="143"/>
      <c r="O1" s="143"/>
      <c r="P1" s="143"/>
      <c r="Q1" s="143"/>
    </row>
    <row r="2" spans="1:17" ht="15.6" x14ac:dyDescent="0.3">
      <c r="A2" s="137" t="s">
        <v>9</v>
      </c>
      <c r="B2" s="143"/>
      <c r="C2" s="143"/>
      <c r="D2" s="143"/>
      <c r="E2" s="143"/>
      <c r="F2" s="143"/>
      <c r="G2" s="143"/>
      <c r="H2" s="143"/>
      <c r="I2" s="143"/>
      <c r="J2" s="143"/>
      <c r="K2" s="143"/>
      <c r="L2" s="143"/>
      <c r="M2" s="143"/>
      <c r="N2" s="143"/>
      <c r="O2" s="143"/>
      <c r="P2" s="143"/>
      <c r="Q2" s="143"/>
    </row>
    <row r="3" spans="1:17" ht="15.6" x14ac:dyDescent="0.3">
      <c r="A3" s="137" t="s">
        <v>19</v>
      </c>
      <c r="B3" s="143"/>
      <c r="C3" s="143"/>
      <c r="D3" s="143"/>
      <c r="E3" s="143"/>
      <c r="F3" s="143"/>
      <c r="G3" s="143"/>
      <c r="H3" s="143"/>
      <c r="I3" s="143"/>
      <c r="J3" s="143"/>
      <c r="K3" s="143"/>
      <c r="L3" s="143"/>
      <c r="M3" s="143"/>
      <c r="N3" s="143"/>
      <c r="O3" s="143"/>
      <c r="P3" s="143"/>
      <c r="Q3" s="143"/>
    </row>
    <row r="4" spans="1:17" ht="13.8" x14ac:dyDescent="0.25">
      <c r="D4" s="86"/>
    </row>
    <row r="5" spans="1:17" ht="26.4" x14ac:dyDescent="0.25">
      <c r="A5" s="38" t="s">
        <v>0</v>
      </c>
      <c r="C5" s="1"/>
      <c r="D5" s="148" t="s">
        <v>56</v>
      </c>
      <c r="E5" s="148"/>
      <c r="F5" s="148"/>
      <c r="G5" s="148"/>
      <c r="H5" s="148"/>
      <c r="I5" s="49"/>
      <c r="J5" s="8"/>
      <c r="K5" s="125"/>
      <c r="L5" s="2" t="s">
        <v>26</v>
      </c>
      <c r="O5" s="106">
        <v>43220</v>
      </c>
    </row>
    <row r="6" spans="1:17" ht="13.8" x14ac:dyDescent="0.25">
      <c r="A6" s="52"/>
      <c r="C6" s="1"/>
      <c r="D6" s="86"/>
      <c r="I6" s="44"/>
      <c r="L6" s="2"/>
      <c r="O6" s="146" t="s">
        <v>6</v>
      </c>
    </row>
    <row r="7" spans="1:17" ht="26.4" x14ac:dyDescent="0.25">
      <c r="A7" s="38" t="s">
        <v>2</v>
      </c>
      <c r="C7" s="1"/>
      <c r="D7" s="148" t="s">
        <v>57</v>
      </c>
      <c r="E7" s="148"/>
      <c r="F7" s="148"/>
      <c r="G7" s="148"/>
      <c r="H7" s="148"/>
      <c r="L7" s="2"/>
      <c r="M7" s="48" t="s">
        <v>16</v>
      </c>
      <c r="O7" s="147"/>
    </row>
    <row r="8" spans="1:17" x14ac:dyDescent="0.25">
      <c r="B8" s="44"/>
      <c r="C8" s="74"/>
      <c r="D8" s="8"/>
      <c r="E8" s="7"/>
      <c r="F8" s="7"/>
      <c r="G8" s="7"/>
      <c r="H8" s="8"/>
      <c r="L8" s="2"/>
      <c r="M8" s="39"/>
      <c r="O8" s="44"/>
    </row>
    <row r="9" spans="1:17" ht="13.8" x14ac:dyDescent="0.25">
      <c r="A9" s="76" t="s">
        <v>41</v>
      </c>
      <c r="B9" s="44"/>
      <c r="C9" s="74"/>
      <c r="D9" s="148" t="s">
        <v>55</v>
      </c>
      <c r="E9" s="148"/>
      <c r="F9" s="148"/>
      <c r="G9" s="148"/>
      <c r="H9" s="148"/>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6" t="s">
        <v>58</v>
      </c>
      <c r="C11" s="113">
        <v>42292</v>
      </c>
      <c r="D11" s="114">
        <v>1</v>
      </c>
      <c r="E11" s="25" t="s">
        <v>27</v>
      </c>
      <c r="F11" s="112">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7" t="s">
        <v>59</v>
      </c>
      <c r="C12" s="113">
        <v>42318</v>
      </c>
      <c r="D12" s="114">
        <v>1</v>
      </c>
      <c r="E12" s="25" t="s">
        <v>27</v>
      </c>
      <c r="F12" s="112">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6" t="s">
        <v>60</v>
      </c>
      <c r="C13" s="113">
        <v>42353</v>
      </c>
      <c r="D13" s="114">
        <v>1</v>
      </c>
      <c r="E13" s="25" t="s">
        <v>27</v>
      </c>
      <c r="F13" s="112">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7" t="s">
        <v>61</v>
      </c>
      <c r="C14" s="113">
        <v>42394</v>
      </c>
      <c r="D14" s="114">
        <v>1</v>
      </c>
      <c r="E14" s="25" t="s">
        <v>27</v>
      </c>
      <c r="F14" s="112">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8" t="s">
        <v>62</v>
      </c>
      <c r="C15" s="113">
        <v>42366</v>
      </c>
      <c r="D15" s="114">
        <v>1</v>
      </c>
      <c r="E15" s="25" t="s">
        <v>27</v>
      </c>
      <c r="F15" s="112">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7" t="s">
        <v>63</v>
      </c>
      <c r="C16" s="113">
        <v>42366</v>
      </c>
      <c r="D16" s="114">
        <v>1</v>
      </c>
      <c r="E16" s="25" t="s">
        <v>27</v>
      </c>
      <c r="F16" s="112">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21" ht="14.4" x14ac:dyDescent="0.25">
      <c r="A17" s="108">
        <v>7</v>
      </c>
      <c r="B17" s="116" t="s">
        <v>64</v>
      </c>
      <c r="C17" s="113">
        <v>42345</v>
      </c>
      <c r="D17" s="114">
        <v>1</v>
      </c>
      <c r="E17" s="25" t="s">
        <v>27</v>
      </c>
      <c r="F17" s="112">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21" ht="14.4" x14ac:dyDescent="0.25">
      <c r="A18" s="108">
        <v>8</v>
      </c>
      <c r="B18" s="117" t="s">
        <v>65</v>
      </c>
      <c r="C18" s="113">
        <v>42353</v>
      </c>
      <c r="D18" s="114">
        <v>1</v>
      </c>
      <c r="E18" s="62" t="s">
        <v>27</v>
      </c>
      <c r="F18" s="112">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21" ht="14.4" x14ac:dyDescent="0.25">
      <c r="A19" s="108">
        <v>9</v>
      </c>
      <c r="B19" s="116" t="s">
        <v>66</v>
      </c>
      <c r="C19" s="113">
        <v>42358</v>
      </c>
      <c r="D19" s="114">
        <v>1</v>
      </c>
      <c r="E19" s="62" t="s">
        <v>27</v>
      </c>
      <c r="F19" s="112">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21" ht="14.4" x14ac:dyDescent="0.25">
      <c r="A20" s="108">
        <v>10</v>
      </c>
      <c r="B20" s="117" t="s">
        <v>67</v>
      </c>
      <c r="C20" s="113">
        <v>42360</v>
      </c>
      <c r="D20" s="114">
        <v>1</v>
      </c>
      <c r="E20" s="62" t="s">
        <v>27</v>
      </c>
      <c r="F20" s="112">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21" ht="14.4" x14ac:dyDescent="0.25">
      <c r="A21" s="108">
        <v>11</v>
      </c>
      <c r="B21" s="116" t="s">
        <v>68</v>
      </c>
      <c r="C21" s="113">
        <v>42485</v>
      </c>
      <c r="D21" s="114">
        <v>1</v>
      </c>
      <c r="E21" s="62" t="s">
        <v>27</v>
      </c>
      <c r="F21" s="112">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21" ht="14.4" x14ac:dyDescent="0.25">
      <c r="A22" s="108">
        <v>12</v>
      </c>
      <c r="B22" s="117" t="s">
        <v>69</v>
      </c>
      <c r="C22" s="113">
        <v>42578</v>
      </c>
      <c r="D22" s="115">
        <v>1</v>
      </c>
      <c r="E22" s="62" t="s">
        <v>27</v>
      </c>
      <c r="F22" s="112">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21" ht="14.4" x14ac:dyDescent="0.25">
      <c r="A23" s="108">
        <v>13</v>
      </c>
      <c r="B23" s="116" t="s">
        <v>70</v>
      </c>
      <c r="C23" s="113">
        <v>42606</v>
      </c>
      <c r="D23" s="115">
        <v>1</v>
      </c>
      <c r="E23" s="62" t="s">
        <v>27</v>
      </c>
      <c r="F23" s="112">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21" ht="14.4" x14ac:dyDescent="0.25">
      <c r="A24" s="108">
        <v>14</v>
      </c>
      <c r="B24" s="117" t="s">
        <v>71</v>
      </c>
      <c r="C24" s="113">
        <v>42566</v>
      </c>
      <c r="D24" s="115">
        <v>1</v>
      </c>
      <c r="E24" s="62" t="s">
        <v>27</v>
      </c>
      <c r="F24" s="112">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21" ht="14.4" x14ac:dyDescent="0.25">
      <c r="A25" s="108">
        <v>15</v>
      </c>
      <c r="B25" s="116" t="s">
        <v>72</v>
      </c>
      <c r="C25" s="113">
        <v>42608</v>
      </c>
      <c r="D25" s="115">
        <v>1</v>
      </c>
      <c r="E25" s="62" t="s">
        <v>27</v>
      </c>
      <c r="F25" s="112">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21" ht="14.4" x14ac:dyDescent="0.25">
      <c r="A26" s="108">
        <v>16</v>
      </c>
      <c r="B26" s="117" t="s">
        <v>73</v>
      </c>
      <c r="C26" s="113">
        <v>42583</v>
      </c>
      <c r="D26" s="115">
        <v>1</v>
      </c>
      <c r="E26" s="62" t="s">
        <v>27</v>
      </c>
      <c r="F26" s="112">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21" ht="14.4" x14ac:dyDescent="0.25">
      <c r="A27" s="108">
        <v>17</v>
      </c>
      <c r="B27" s="116" t="s">
        <v>74</v>
      </c>
      <c r="C27" s="113">
        <v>42648</v>
      </c>
      <c r="D27" s="115">
        <v>1</v>
      </c>
      <c r="E27" s="62" t="s">
        <v>27</v>
      </c>
      <c r="F27" s="112">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21" ht="26.4" x14ac:dyDescent="0.25">
      <c r="A28" s="108">
        <v>18</v>
      </c>
      <c r="B28" s="117" t="s">
        <v>75</v>
      </c>
      <c r="C28" s="113">
        <v>42704</v>
      </c>
      <c r="D28" s="115">
        <v>1</v>
      </c>
      <c r="E28" s="62" t="s">
        <v>27</v>
      </c>
      <c r="F28" s="112">
        <v>366922.5</v>
      </c>
      <c r="G28" s="85"/>
      <c r="H28" s="79" t="s">
        <v>10</v>
      </c>
      <c r="I28" s="84">
        <f t="shared" si="6"/>
        <v>366922.5</v>
      </c>
      <c r="J28" s="81"/>
      <c r="K28" s="82">
        <f t="shared" si="10"/>
        <v>366922.5</v>
      </c>
      <c r="L28" s="83" t="s">
        <v>12</v>
      </c>
      <c r="M28" s="80">
        <f t="shared" si="11"/>
        <v>366922.5</v>
      </c>
      <c r="N28" s="65" t="s">
        <v>12</v>
      </c>
      <c r="O28" s="64">
        <f>SUMIF(Table3[Description],' Accting USE Data Entry Form'!$B28,Table3[Invoice Amount])</f>
        <v>0</v>
      </c>
      <c r="P28" s="65" t="s">
        <v>10</v>
      </c>
      <c r="Q28" s="66">
        <f t="shared" si="12"/>
        <v>0</v>
      </c>
      <c r="S28" s="119"/>
    </row>
    <row r="29" spans="1:21" ht="26.4" x14ac:dyDescent="0.25">
      <c r="A29" s="108">
        <v>19</v>
      </c>
      <c r="B29" s="116" t="s">
        <v>76</v>
      </c>
      <c r="C29" s="113">
        <v>42779</v>
      </c>
      <c r="D29" s="115">
        <v>1</v>
      </c>
      <c r="E29" s="62" t="s">
        <v>27</v>
      </c>
      <c r="F29" s="112">
        <v>404341.60000000003</v>
      </c>
      <c r="G29" s="85"/>
      <c r="H29" s="79" t="s">
        <v>10</v>
      </c>
      <c r="I29" s="84">
        <f t="shared" si="6"/>
        <v>404341.60000000003</v>
      </c>
      <c r="J29" s="81"/>
      <c r="K29" s="82">
        <f t="shared" si="10"/>
        <v>404341.60000000003</v>
      </c>
      <c r="L29" s="83" t="s">
        <v>12</v>
      </c>
      <c r="M29" s="80">
        <f t="shared" si="11"/>
        <v>404341.60000000003</v>
      </c>
      <c r="N29" s="65" t="s">
        <v>12</v>
      </c>
      <c r="O29" s="64">
        <f>SUMIF(Table3[Description],' Accting USE Data Entry Form'!$B29,Table3[Invoice Amount])</f>
        <v>0</v>
      </c>
      <c r="P29" s="65" t="s">
        <v>10</v>
      </c>
      <c r="Q29" s="66">
        <f t="shared" si="12"/>
        <v>0</v>
      </c>
      <c r="S29" s="119"/>
      <c r="U29" s="119">
        <f>S29+T29</f>
        <v>0</v>
      </c>
    </row>
    <row r="30" spans="1:21" ht="14.4" x14ac:dyDescent="0.25">
      <c r="A30" s="108">
        <v>20</v>
      </c>
      <c r="B30" s="117" t="s">
        <v>77</v>
      </c>
      <c r="C30" s="113">
        <v>42733</v>
      </c>
      <c r="D30" s="115">
        <v>1</v>
      </c>
      <c r="E30" s="62" t="s">
        <v>27</v>
      </c>
      <c r="F30" s="112">
        <v>305768.75</v>
      </c>
      <c r="G30" s="85"/>
      <c r="H30" s="79" t="s">
        <v>10</v>
      </c>
      <c r="I30" s="84">
        <f t="shared" si="6"/>
        <v>305768.75</v>
      </c>
      <c r="J30" s="81"/>
      <c r="K30" s="82">
        <f t="shared" si="10"/>
        <v>305768.75</v>
      </c>
      <c r="L30" s="83" t="s">
        <v>12</v>
      </c>
      <c r="M30" s="80">
        <f t="shared" si="11"/>
        <v>305768.75</v>
      </c>
      <c r="N30" s="65" t="s">
        <v>12</v>
      </c>
      <c r="O30" s="64">
        <f>SUMIF(Table3[Description],' Accting USE Data Entry Form'!$B30,Table3[Invoice Amount])</f>
        <v>0</v>
      </c>
      <c r="P30" s="65" t="s">
        <v>10</v>
      </c>
      <c r="Q30" s="66">
        <f t="shared" si="12"/>
        <v>0</v>
      </c>
      <c r="S30" s="119"/>
      <c r="T30" s="119"/>
    </row>
    <row r="31" spans="1:21" ht="26.4" x14ac:dyDescent="0.25">
      <c r="A31" s="108">
        <v>21</v>
      </c>
      <c r="B31" s="116" t="s">
        <v>78</v>
      </c>
      <c r="C31" s="113">
        <v>42807</v>
      </c>
      <c r="D31" s="115">
        <v>1</v>
      </c>
      <c r="E31" s="62" t="s">
        <v>27</v>
      </c>
      <c r="F31" s="112">
        <v>372924.09</v>
      </c>
      <c r="G31" s="85"/>
      <c r="H31" s="79" t="s">
        <v>10</v>
      </c>
      <c r="I31" s="84">
        <f t="shared" si="6"/>
        <v>372924.09</v>
      </c>
      <c r="J31" s="81"/>
      <c r="K31" s="82">
        <f t="shared" si="10"/>
        <v>372924.09</v>
      </c>
      <c r="L31" s="83" t="s">
        <v>12</v>
      </c>
      <c r="M31" s="80">
        <f t="shared" si="11"/>
        <v>372924.09</v>
      </c>
      <c r="N31" s="65" t="s">
        <v>12</v>
      </c>
      <c r="O31" s="64">
        <f>SUMIF(Table3[Description],' Accting USE Data Entry Form'!$B31,Table3[Invoice Amount])</f>
        <v>0</v>
      </c>
      <c r="P31" s="65" t="s">
        <v>10</v>
      </c>
      <c r="Q31" s="66">
        <f t="shared" si="12"/>
        <v>0</v>
      </c>
      <c r="R31" s="119"/>
      <c r="S31" s="119"/>
      <c r="U31" s="119">
        <f>T31+S31</f>
        <v>0</v>
      </c>
    </row>
    <row r="32" spans="1:21" ht="26.4" x14ac:dyDescent="0.25">
      <c r="A32" s="108">
        <v>22</v>
      </c>
      <c r="B32" s="117" t="s">
        <v>79</v>
      </c>
      <c r="C32" s="113">
        <v>42750</v>
      </c>
      <c r="D32" s="115">
        <v>1</v>
      </c>
      <c r="E32" s="62" t="s">
        <v>27</v>
      </c>
      <c r="F32" s="112">
        <v>397499.6</v>
      </c>
      <c r="G32" s="85"/>
      <c r="H32" s="79" t="s">
        <v>10</v>
      </c>
      <c r="I32" s="84">
        <f t="shared" si="6"/>
        <v>397499.6</v>
      </c>
      <c r="J32" s="81"/>
      <c r="K32" s="82">
        <f t="shared" si="10"/>
        <v>397499.6</v>
      </c>
      <c r="L32" s="83" t="s">
        <v>12</v>
      </c>
      <c r="M32" s="80">
        <f t="shared" si="11"/>
        <v>397499.6</v>
      </c>
      <c r="N32" s="65" t="s">
        <v>12</v>
      </c>
      <c r="O32" s="64">
        <f>SUMIF(Table3[Description],' Accting USE Data Entry Form'!$B32,Table3[Invoice Amount])</f>
        <v>0</v>
      </c>
      <c r="P32" s="65" t="s">
        <v>10</v>
      </c>
      <c r="Q32" s="66">
        <f t="shared" si="12"/>
        <v>0</v>
      </c>
      <c r="S32" s="119"/>
    </row>
    <row r="33" spans="1:21" ht="26.4" x14ac:dyDescent="0.25">
      <c r="A33" s="108">
        <v>23</v>
      </c>
      <c r="B33" s="116" t="s">
        <v>80</v>
      </c>
      <c r="C33" s="113">
        <v>42840</v>
      </c>
      <c r="D33" s="115">
        <v>1</v>
      </c>
      <c r="E33" s="62" t="s">
        <v>27</v>
      </c>
      <c r="F33" s="112">
        <v>397498.91000000003</v>
      </c>
      <c r="G33" s="85"/>
      <c r="H33" s="79" t="s">
        <v>10</v>
      </c>
      <c r="I33" s="84">
        <f t="shared" ref="I33:I50" si="13">D33*F33</f>
        <v>397498.91000000003</v>
      </c>
      <c r="J33" s="81"/>
      <c r="K33" s="82">
        <f t="shared" ref="K33:K50" si="14">+I33</f>
        <v>397498.91000000003</v>
      </c>
      <c r="L33" s="83" t="s">
        <v>12</v>
      </c>
      <c r="M33" s="80">
        <f t="shared" ref="M33:M50" si="15">K33-O33</f>
        <v>397498.91000000003</v>
      </c>
      <c r="N33" s="65" t="s">
        <v>12</v>
      </c>
      <c r="O33" s="64">
        <f>SUMIF(Table3[Description],' Accting USE Data Entry Form'!$B33,Table3[Invoice Amount])</f>
        <v>0</v>
      </c>
      <c r="P33" s="65" t="s">
        <v>10</v>
      </c>
      <c r="Q33" s="66">
        <f t="shared" ref="Q33:Q50" si="16">+K33-M33-O33</f>
        <v>0</v>
      </c>
      <c r="R33">
        <v>357749.01900000003</v>
      </c>
      <c r="S33" s="119">
        <f t="shared" ref="S33" si="17">R33-M33</f>
        <v>-39749.891000000003</v>
      </c>
      <c r="U33" s="119">
        <f>S33+T33</f>
        <v>-39749.891000000003</v>
      </c>
    </row>
    <row r="34" spans="1:21" ht="14.4" x14ac:dyDescent="0.25">
      <c r="A34" s="108">
        <v>24</v>
      </c>
      <c r="B34" s="87" t="s">
        <v>84</v>
      </c>
      <c r="C34" s="113">
        <v>43068</v>
      </c>
      <c r="D34" s="115">
        <v>1</v>
      </c>
      <c r="E34" s="62" t="s">
        <v>27</v>
      </c>
      <c r="F34" s="112">
        <v>12637</v>
      </c>
      <c r="G34" s="85"/>
      <c r="H34" s="79" t="s">
        <v>10</v>
      </c>
      <c r="I34" s="84">
        <f t="shared" si="13"/>
        <v>12637</v>
      </c>
      <c r="J34" s="81"/>
      <c r="K34" s="82">
        <f t="shared" si="14"/>
        <v>12637</v>
      </c>
      <c r="L34" s="83" t="s">
        <v>12</v>
      </c>
      <c r="M34" s="80">
        <f t="shared" si="15"/>
        <v>12637</v>
      </c>
      <c r="N34" s="65" t="s">
        <v>12</v>
      </c>
      <c r="O34" s="64">
        <f>SUMIF(Table3[Description],' Accting USE Data Entry Form'!$B34,Table3[Invoice Amount])</f>
        <v>0</v>
      </c>
      <c r="P34" s="65" t="s">
        <v>10</v>
      </c>
      <c r="Q34" s="66">
        <f t="shared" si="16"/>
        <v>0</v>
      </c>
      <c r="S34" s="119"/>
    </row>
    <row r="35" spans="1:21" ht="14.4" x14ac:dyDescent="0.25">
      <c r="A35" s="108">
        <v>25</v>
      </c>
      <c r="B35" s="116" t="s">
        <v>81</v>
      </c>
      <c r="C35" s="113">
        <v>42947</v>
      </c>
      <c r="D35" s="115">
        <v>1</v>
      </c>
      <c r="E35" s="62" t="s">
        <v>27</v>
      </c>
      <c r="F35" s="112">
        <v>95270</v>
      </c>
      <c r="G35" s="85"/>
      <c r="H35" s="79" t="s">
        <v>10</v>
      </c>
      <c r="I35" s="84">
        <f t="shared" si="13"/>
        <v>95270</v>
      </c>
      <c r="J35" s="81"/>
      <c r="K35" s="82">
        <f t="shared" si="14"/>
        <v>95270</v>
      </c>
      <c r="L35" s="83" t="s">
        <v>12</v>
      </c>
      <c r="M35" s="80">
        <f t="shared" si="15"/>
        <v>95270</v>
      </c>
      <c r="N35" s="65" t="s">
        <v>12</v>
      </c>
      <c r="O35" s="64">
        <f>SUMIF(Table3[Description],' Accting USE Data Entry Form'!$B35,Table3[Invoice Amount])</f>
        <v>0</v>
      </c>
      <c r="P35" s="65" t="s">
        <v>10</v>
      </c>
      <c r="Q35" s="66">
        <f t="shared" si="16"/>
        <v>0</v>
      </c>
      <c r="S35" s="119"/>
    </row>
    <row r="36" spans="1:21" ht="14.4" x14ac:dyDescent="0.25">
      <c r="A36" s="108">
        <v>26</v>
      </c>
      <c r="B36" s="87" t="s">
        <v>92</v>
      </c>
      <c r="C36" s="113">
        <v>43174</v>
      </c>
      <c r="D36" s="115">
        <v>1</v>
      </c>
      <c r="E36" s="62" t="s">
        <v>27</v>
      </c>
      <c r="F36" s="112">
        <v>150248.25</v>
      </c>
      <c r="G36" s="85"/>
      <c r="H36" s="79" t="s">
        <v>10</v>
      </c>
      <c r="I36" s="84">
        <f t="shared" si="13"/>
        <v>150248.25</v>
      </c>
      <c r="J36" s="81"/>
      <c r="K36" s="82">
        <f t="shared" si="14"/>
        <v>150248.25</v>
      </c>
      <c r="L36" s="83" t="s">
        <v>12</v>
      </c>
      <c r="M36" s="80">
        <f t="shared" si="15"/>
        <v>150248.25</v>
      </c>
      <c r="N36" s="65" t="s">
        <v>12</v>
      </c>
      <c r="O36" s="64">
        <f>SUMIF(Table3[Description],' Accting USE Data Entry Form'!$B36,Table3[Invoice Amount])</f>
        <v>0</v>
      </c>
      <c r="P36" s="65" t="s">
        <v>10</v>
      </c>
      <c r="Q36" s="66">
        <f t="shared" si="16"/>
        <v>0</v>
      </c>
      <c r="S36" s="119"/>
    </row>
    <row r="37" spans="1:21" ht="14.4" x14ac:dyDescent="0.25">
      <c r="A37" s="108">
        <v>27</v>
      </c>
      <c r="B37" s="116" t="s">
        <v>93</v>
      </c>
      <c r="C37" s="113">
        <v>43221</v>
      </c>
      <c r="D37" s="115">
        <v>0.5</v>
      </c>
      <c r="E37" s="62" t="s">
        <v>27</v>
      </c>
      <c r="F37" s="112">
        <v>75000</v>
      </c>
      <c r="G37" s="85"/>
      <c r="H37" s="79" t="s">
        <v>10</v>
      </c>
      <c r="I37" s="84">
        <f t="shared" si="13"/>
        <v>37500</v>
      </c>
      <c r="J37" s="81"/>
      <c r="K37" s="82">
        <f t="shared" si="14"/>
        <v>37500</v>
      </c>
      <c r="L37" s="83" t="s">
        <v>12</v>
      </c>
      <c r="M37" s="80">
        <f t="shared" si="15"/>
        <v>37500</v>
      </c>
      <c r="N37" s="65" t="s">
        <v>12</v>
      </c>
      <c r="O37" s="64">
        <f>SUMIF(Table3[Description],' Accting USE Data Entry Form'!$B37,Table3[Invoice Amount])</f>
        <v>0</v>
      </c>
      <c r="P37" s="65" t="s">
        <v>10</v>
      </c>
      <c r="Q37" s="66">
        <f t="shared" si="16"/>
        <v>0</v>
      </c>
      <c r="S37" s="119"/>
    </row>
    <row r="38" spans="1:21" ht="14.4" x14ac:dyDescent="0.25">
      <c r="A38" s="108">
        <v>28</v>
      </c>
      <c r="B38" s="117" t="s">
        <v>94</v>
      </c>
      <c r="C38" s="113">
        <v>43530</v>
      </c>
      <c r="D38" s="115">
        <v>0</v>
      </c>
      <c r="E38" s="62" t="s">
        <v>27</v>
      </c>
      <c r="F38" s="112">
        <v>20000</v>
      </c>
      <c r="G38" s="85"/>
      <c r="H38" s="79" t="s">
        <v>10</v>
      </c>
      <c r="I38" s="84">
        <f t="shared" si="13"/>
        <v>0</v>
      </c>
      <c r="J38" s="81"/>
      <c r="K38" s="82">
        <f t="shared" si="14"/>
        <v>0</v>
      </c>
      <c r="L38" s="83" t="s">
        <v>12</v>
      </c>
      <c r="M38" s="80">
        <f t="shared" si="15"/>
        <v>0</v>
      </c>
      <c r="N38" s="65" t="s">
        <v>12</v>
      </c>
      <c r="O38" s="64">
        <f>SUMIF(Table3[Description],' Accting USE Data Entry Form'!$B38,Table3[Invoice Amount])</f>
        <v>0</v>
      </c>
      <c r="P38" s="65" t="s">
        <v>10</v>
      </c>
      <c r="Q38" s="66">
        <f t="shared" si="16"/>
        <v>0</v>
      </c>
      <c r="S38" s="119"/>
    </row>
    <row r="39" spans="1:21" ht="14.4" x14ac:dyDescent="0.25">
      <c r="A39" s="108">
        <v>29</v>
      </c>
      <c r="B39" s="116" t="s">
        <v>95</v>
      </c>
      <c r="C39" s="113">
        <v>43252</v>
      </c>
      <c r="D39" s="115">
        <v>0</v>
      </c>
      <c r="E39" s="62" t="s">
        <v>27</v>
      </c>
      <c r="F39" s="112">
        <v>75000</v>
      </c>
      <c r="G39" s="85"/>
      <c r="H39" s="79" t="s">
        <v>10</v>
      </c>
      <c r="I39" s="84">
        <f t="shared" si="13"/>
        <v>0</v>
      </c>
      <c r="J39" s="81"/>
      <c r="K39" s="82">
        <f t="shared" si="14"/>
        <v>0</v>
      </c>
      <c r="L39" s="83" t="s">
        <v>12</v>
      </c>
      <c r="M39" s="80">
        <f t="shared" si="15"/>
        <v>0</v>
      </c>
      <c r="N39" s="65" t="s">
        <v>12</v>
      </c>
      <c r="O39" s="64">
        <f>SUMIF(Table3[Description],' Accting USE Data Entry Form'!$B39,Table3[Invoice Amount])</f>
        <v>0</v>
      </c>
      <c r="P39" s="65" t="s">
        <v>10</v>
      </c>
      <c r="Q39" s="66">
        <f t="shared" si="16"/>
        <v>0</v>
      </c>
      <c r="S39" s="119"/>
    </row>
    <row r="40" spans="1:21" ht="14.4" x14ac:dyDescent="0.25">
      <c r="A40" s="108">
        <v>30</v>
      </c>
      <c r="B40" s="117" t="s">
        <v>96</v>
      </c>
      <c r="C40" s="113">
        <v>43607</v>
      </c>
      <c r="D40" s="115">
        <v>0</v>
      </c>
      <c r="E40" s="62" t="s">
        <v>27</v>
      </c>
      <c r="F40" s="112">
        <v>20000</v>
      </c>
      <c r="G40" s="85"/>
      <c r="H40" s="79" t="s">
        <v>10</v>
      </c>
      <c r="I40" s="84">
        <f t="shared" si="13"/>
        <v>0</v>
      </c>
      <c r="J40" s="81"/>
      <c r="K40" s="82">
        <f t="shared" si="14"/>
        <v>0</v>
      </c>
      <c r="L40" s="83" t="s">
        <v>12</v>
      </c>
      <c r="M40" s="80">
        <f t="shared" si="15"/>
        <v>0</v>
      </c>
      <c r="N40" s="65" t="s">
        <v>12</v>
      </c>
      <c r="O40" s="64">
        <f>SUMIF(Table3[Description],' Accting USE Data Entry Form'!$B40,Table3[Invoice Amount])</f>
        <v>0</v>
      </c>
      <c r="P40" s="65" t="s">
        <v>10</v>
      </c>
      <c r="Q40" s="66">
        <f t="shared" si="16"/>
        <v>0</v>
      </c>
      <c r="S40" s="119"/>
    </row>
    <row r="41" spans="1:21" ht="14.4" x14ac:dyDescent="0.25">
      <c r="A41" s="108">
        <v>31</v>
      </c>
      <c r="B41" s="116" t="s">
        <v>82</v>
      </c>
      <c r="C41" s="113">
        <v>42962</v>
      </c>
      <c r="D41" s="115">
        <v>1</v>
      </c>
      <c r="E41" s="62" t="s">
        <v>27</v>
      </c>
      <c r="F41" s="112">
        <v>19250</v>
      </c>
      <c r="G41" s="85"/>
      <c r="H41" s="79" t="s">
        <v>10</v>
      </c>
      <c r="I41" s="84">
        <f t="shared" si="13"/>
        <v>19250</v>
      </c>
      <c r="J41" s="81"/>
      <c r="K41" s="82">
        <f t="shared" si="14"/>
        <v>19250</v>
      </c>
      <c r="L41" s="83" t="s">
        <v>12</v>
      </c>
      <c r="M41" s="80">
        <f t="shared" si="15"/>
        <v>19250</v>
      </c>
      <c r="N41" s="65" t="s">
        <v>12</v>
      </c>
      <c r="O41" s="64">
        <f>SUMIF(Table3[Description],' Accting USE Data Entry Form'!$B41,Table3[Invoice Amount])</f>
        <v>0</v>
      </c>
      <c r="P41" s="65" t="s">
        <v>10</v>
      </c>
      <c r="Q41" s="66">
        <f t="shared" si="16"/>
        <v>0</v>
      </c>
      <c r="S41" s="119"/>
    </row>
    <row r="42" spans="1:21" ht="14.4" x14ac:dyDescent="0.25">
      <c r="A42" s="108">
        <v>32</v>
      </c>
      <c r="B42" s="117" t="s">
        <v>83</v>
      </c>
      <c r="C42" s="113">
        <v>42979</v>
      </c>
      <c r="D42" s="115">
        <v>1</v>
      </c>
      <c r="E42" s="62" t="s">
        <v>27</v>
      </c>
      <c r="F42" s="112">
        <v>1745.24</v>
      </c>
      <c r="G42" s="85"/>
      <c r="H42" s="79" t="s">
        <v>10</v>
      </c>
      <c r="I42" s="84">
        <f t="shared" si="13"/>
        <v>1745.24</v>
      </c>
      <c r="J42" s="81"/>
      <c r="K42" s="82">
        <f t="shared" si="14"/>
        <v>1745.24</v>
      </c>
      <c r="L42" s="83" t="s">
        <v>12</v>
      </c>
      <c r="M42" s="80">
        <f t="shared" si="15"/>
        <v>1745.24</v>
      </c>
      <c r="N42" s="65" t="s">
        <v>12</v>
      </c>
      <c r="O42" s="64">
        <f>SUMIF(Table3[Description],' Accting USE Data Entry Form'!$B42,Table3[Invoice Amount])</f>
        <v>0</v>
      </c>
      <c r="P42" s="65" t="s">
        <v>10</v>
      </c>
      <c r="Q42" s="66">
        <f t="shared" si="16"/>
        <v>0</v>
      </c>
      <c r="S42" s="119"/>
    </row>
    <row r="43" spans="1:21" ht="14.4" customHeight="1" x14ac:dyDescent="0.25">
      <c r="A43" s="108">
        <v>33</v>
      </c>
      <c r="B43" s="116" t="s">
        <v>86</v>
      </c>
      <c r="C43" s="113">
        <v>42794</v>
      </c>
      <c r="D43" s="115">
        <v>1</v>
      </c>
      <c r="E43" s="62" t="s">
        <v>27</v>
      </c>
      <c r="F43" s="112">
        <v>71831.05</v>
      </c>
      <c r="G43" s="85"/>
      <c r="H43" s="79" t="s">
        <v>10</v>
      </c>
      <c r="I43" s="84">
        <f t="shared" si="13"/>
        <v>71831.05</v>
      </c>
      <c r="J43" s="81"/>
      <c r="K43" s="82">
        <f t="shared" si="14"/>
        <v>71831.05</v>
      </c>
      <c r="L43" s="83" t="s">
        <v>12</v>
      </c>
      <c r="M43" s="80">
        <f t="shared" si="15"/>
        <v>71831.05</v>
      </c>
      <c r="N43" s="65" t="s">
        <v>12</v>
      </c>
      <c r="O43" s="64">
        <f>SUMIF(Table3[Description],' Accting USE Data Entry Form'!$B43,Table3[Invoice Amount])</f>
        <v>0</v>
      </c>
      <c r="P43" s="65" t="s">
        <v>10</v>
      </c>
      <c r="Q43" s="66">
        <f t="shared" si="16"/>
        <v>0</v>
      </c>
      <c r="S43" s="119"/>
    </row>
    <row r="44" spans="1:21" ht="14.4" x14ac:dyDescent="0.25">
      <c r="A44" s="108">
        <v>34</v>
      </c>
      <c r="B44" s="117" t="s">
        <v>87</v>
      </c>
      <c r="C44" s="113">
        <v>42794</v>
      </c>
      <c r="D44" s="115">
        <v>1</v>
      </c>
      <c r="E44" s="62" t="s">
        <v>27</v>
      </c>
      <c r="F44" s="112">
        <v>2500</v>
      </c>
      <c r="G44" s="85"/>
      <c r="H44" s="79" t="s">
        <v>10</v>
      </c>
      <c r="I44" s="84">
        <f t="shared" si="13"/>
        <v>2500</v>
      </c>
      <c r="J44" s="81"/>
      <c r="K44" s="82">
        <f t="shared" si="14"/>
        <v>2500</v>
      </c>
      <c r="L44" s="83" t="s">
        <v>12</v>
      </c>
      <c r="M44" s="80">
        <f t="shared" si="15"/>
        <v>2500</v>
      </c>
      <c r="N44" s="65" t="s">
        <v>12</v>
      </c>
      <c r="O44" s="64">
        <f>SUMIF(Table3[Description],' Accting USE Data Entry Form'!$B44,Table3[Invoice Amount])</f>
        <v>0</v>
      </c>
      <c r="P44" s="65" t="s">
        <v>10</v>
      </c>
      <c r="Q44" s="66">
        <f t="shared" si="16"/>
        <v>0</v>
      </c>
      <c r="S44" s="119"/>
    </row>
    <row r="45" spans="1:21" ht="14.4" x14ac:dyDescent="0.25">
      <c r="A45" s="108">
        <v>35</v>
      </c>
      <c r="B45" s="116" t="s">
        <v>88</v>
      </c>
      <c r="C45" s="113">
        <v>42795</v>
      </c>
      <c r="D45" s="115">
        <v>1</v>
      </c>
      <c r="E45" s="62" t="s">
        <v>27</v>
      </c>
      <c r="F45" s="112">
        <v>4666.18</v>
      </c>
      <c r="G45" s="85"/>
      <c r="H45" s="79" t="s">
        <v>10</v>
      </c>
      <c r="I45" s="84">
        <f t="shared" si="13"/>
        <v>4666.18</v>
      </c>
      <c r="J45" s="81"/>
      <c r="K45" s="82">
        <f t="shared" si="14"/>
        <v>4666.18</v>
      </c>
      <c r="L45" s="83" t="s">
        <v>12</v>
      </c>
      <c r="M45" s="80">
        <f t="shared" si="15"/>
        <v>4666.18</v>
      </c>
      <c r="N45" s="65" t="s">
        <v>12</v>
      </c>
      <c r="O45" s="64">
        <f>SUMIF(Table3[Description],' Accting USE Data Entry Form'!$B45,Table3[Invoice Amount])</f>
        <v>0</v>
      </c>
      <c r="P45" s="65" t="s">
        <v>10</v>
      </c>
      <c r="Q45" s="66">
        <f t="shared" si="16"/>
        <v>0</v>
      </c>
      <c r="S45" s="119"/>
    </row>
    <row r="46" spans="1:21" ht="14.4" x14ac:dyDescent="0.25">
      <c r="A46" s="108">
        <v>36</v>
      </c>
      <c r="B46" s="117" t="s">
        <v>89</v>
      </c>
      <c r="C46" s="113">
        <v>42856</v>
      </c>
      <c r="D46" s="115">
        <v>1</v>
      </c>
      <c r="E46" s="62" t="s">
        <v>27</v>
      </c>
      <c r="F46" s="112">
        <v>16462</v>
      </c>
      <c r="G46" s="85"/>
      <c r="H46" s="79" t="s">
        <v>10</v>
      </c>
      <c r="I46" s="84">
        <f t="shared" ref="I46:I47" si="18">D46*F46</f>
        <v>16462</v>
      </c>
      <c r="J46" s="81"/>
      <c r="K46" s="82">
        <f t="shared" ref="K46:K47" si="19">+I46</f>
        <v>16462</v>
      </c>
      <c r="L46" s="83" t="s">
        <v>12</v>
      </c>
      <c r="M46" s="80">
        <f t="shared" ref="M46:M47" si="20">K46-O46</f>
        <v>16462</v>
      </c>
      <c r="N46" s="65" t="s">
        <v>12</v>
      </c>
      <c r="O46" s="64">
        <f>SUMIF(Table3[Description],' Accting USE Data Entry Form'!$B46,Table3[Invoice Amount])</f>
        <v>0</v>
      </c>
      <c r="P46" s="65" t="s">
        <v>10</v>
      </c>
      <c r="Q46" s="66">
        <f t="shared" ref="Q46:Q47" si="21">+K46-M46-O46</f>
        <v>0</v>
      </c>
      <c r="S46" s="119"/>
    </row>
    <row r="47" spans="1:21" ht="14.4" x14ac:dyDescent="0.25">
      <c r="A47" s="108">
        <v>37</v>
      </c>
      <c r="B47" s="117" t="s">
        <v>90</v>
      </c>
      <c r="C47" s="113">
        <v>42851</v>
      </c>
      <c r="D47" s="115">
        <v>1</v>
      </c>
      <c r="E47" s="62" t="s">
        <v>27</v>
      </c>
      <c r="F47" s="112">
        <v>7000</v>
      </c>
      <c r="G47" s="85"/>
      <c r="H47" s="79" t="s">
        <v>10</v>
      </c>
      <c r="I47" s="84">
        <f t="shared" si="18"/>
        <v>7000</v>
      </c>
      <c r="J47" s="81"/>
      <c r="K47" s="82">
        <f t="shared" si="19"/>
        <v>7000</v>
      </c>
      <c r="L47" s="83" t="s">
        <v>12</v>
      </c>
      <c r="M47" s="80">
        <f t="shared" si="20"/>
        <v>7000</v>
      </c>
      <c r="N47" s="65" t="s">
        <v>12</v>
      </c>
      <c r="O47" s="64">
        <f>SUMIF(Table3[Description],' Accting USE Data Entry Form'!$B47,Table3[Invoice Amount])</f>
        <v>0</v>
      </c>
      <c r="P47" s="65" t="s">
        <v>10</v>
      </c>
      <c r="Q47" s="66">
        <f t="shared" si="21"/>
        <v>0</v>
      </c>
      <c r="S47" s="119"/>
    </row>
    <row r="48" spans="1:21" ht="14.4" x14ac:dyDescent="0.25">
      <c r="A48" s="108">
        <v>38</v>
      </c>
      <c r="B48" s="117" t="s">
        <v>91</v>
      </c>
      <c r="C48" s="113">
        <v>42870</v>
      </c>
      <c r="D48" s="115">
        <v>1</v>
      </c>
      <c r="E48" s="62" t="s">
        <v>27</v>
      </c>
      <c r="F48" s="112">
        <v>17500</v>
      </c>
      <c r="G48" s="85"/>
      <c r="H48" s="79" t="s">
        <v>10</v>
      </c>
      <c r="I48" s="84">
        <f t="shared" ref="I48" si="22">D48*F48</f>
        <v>17500</v>
      </c>
      <c r="J48" s="81"/>
      <c r="K48" s="82">
        <f t="shared" ref="K48" si="23">+I48</f>
        <v>17500</v>
      </c>
      <c r="L48" s="83" t="s">
        <v>12</v>
      </c>
      <c r="M48" s="80">
        <f t="shared" ref="M48" si="24">K48-O48</f>
        <v>17500</v>
      </c>
      <c r="N48" s="65" t="s">
        <v>12</v>
      </c>
      <c r="O48" s="64">
        <f>SUMIF(Table3[Description],' Accting USE Data Entry Form'!$B48,Table3[Invoice Amount])</f>
        <v>0</v>
      </c>
      <c r="P48" s="65" t="s">
        <v>10</v>
      </c>
      <c r="Q48" s="66">
        <f t="shared" ref="Q48" si="25">+K48-M48-O48</f>
        <v>0</v>
      </c>
      <c r="S48" s="119"/>
      <c r="U48" s="119">
        <f>S48+T48</f>
        <v>0</v>
      </c>
    </row>
    <row r="49" spans="1:20" ht="14.4" x14ac:dyDescent="0.25">
      <c r="A49" s="108">
        <v>39</v>
      </c>
      <c r="B49" s="117" t="s">
        <v>97</v>
      </c>
      <c r="C49" s="113">
        <v>43110</v>
      </c>
      <c r="D49" s="115">
        <v>1</v>
      </c>
      <c r="E49" s="62" t="s">
        <v>27</v>
      </c>
      <c r="F49" s="112">
        <v>3611</v>
      </c>
      <c r="G49" s="85"/>
      <c r="H49" s="79" t="s">
        <v>10</v>
      </c>
      <c r="I49" s="84">
        <f t="shared" si="13"/>
        <v>3611</v>
      </c>
      <c r="J49" s="81"/>
      <c r="K49" s="82">
        <f t="shared" si="14"/>
        <v>3611</v>
      </c>
      <c r="L49" s="83" t="s">
        <v>12</v>
      </c>
      <c r="M49" s="80">
        <f t="shared" si="15"/>
        <v>3611</v>
      </c>
      <c r="N49" s="65" t="s">
        <v>12</v>
      </c>
      <c r="O49" s="64">
        <f>SUMIF(Table3[Description],' Accting USE Data Entry Form'!$B49,Table3[Invoice Amount])</f>
        <v>0</v>
      </c>
      <c r="P49" s="65" t="s">
        <v>10</v>
      </c>
      <c r="Q49" s="66">
        <f t="shared" si="16"/>
        <v>0</v>
      </c>
      <c r="S49" s="119">
        <f t="shared" ref="S49:S50" si="26">R49-M49</f>
        <v>-3611</v>
      </c>
      <c r="T49">
        <v>0</v>
      </c>
    </row>
    <row r="50" spans="1:20" x14ac:dyDescent="0.25">
      <c r="A50" s="108"/>
      <c r="B50" s="87" t="s">
        <v>54</v>
      </c>
      <c r="C50" s="75"/>
      <c r="D50" s="67"/>
      <c r="E50" s="25" t="s">
        <v>27</v>
      </c>
      <c r="F50" s="61"/>
      <c r="G50" s="85"/>
      <c r="H50" s="79" t="s">
        <v>10</v>
      </c>
      <c r="I50" s="84">
        <f t="shared" si="13"/>
        <v>0</v>
      </c>
      <c r="J50" s="81"/>
      <c r="K50" s="82">
        <f t="shared" si="14"/>
        <v>0</v>
      </c>
      <c r="L50" s="83" t="s">
        <v>12</v>
      </c>
      <c r="M50" s="80">
        <f t="shared" si="15"/>
        <v>0</v>
      </c>
      <c r="N50" s="65" t="s">
        <v>12</v>
      </c>
      <c r="O50" s="64">
        <f>SUMIF(Table3[Description],' Accting USE Data Entry Form'!$B50,Table3[Invoice Amount])</f>
        <v>0</v>
      </c>
      <c r="P50" s="65" t="s">
        <v>10</v>
      </c>
      <c r="Q50" s="66">
        <f t="shared" si="16"/>
        <v>0</v>
      </c>
      <c r="S50" s="119">
        <f t="shared" si="26"/>
        <v>0</v>
      </c>
      <c r="T50">
        <v>0</v>
      </c>
    </row>
    <row r="51" spans="1:20" x14ac:dyDescent="0.25">
      <c r="A51" s="54"/>
      <c r="D51" s="55">
        <f>I51/F51</f>
        <v>0.98773703750646058</v>
      </c>
      <c r="E51" s="56"/>
      <c r="F51" s="57">
        <f>SUM(F11:F50)</f>
        <v>12435820.469999999</v>
      </c>
      <c r="G51" s="56"/>
      <c r="H51" s="41"/>
      <c r="I51" s="57">
        <f>SUM(I11:I50)</f>
        <v>12283320.469999999</v>
      </c>
      <c r="J51" s="41"/>
      <c r="K51" s="57">
        <f>SUM(K11:K50)</f>
        <v>12283320.469999999</v>
      </c>
      <c r="L51" s="56"/>
      <c r="M51" s="57">
        <f>SUM(M11:M50)</f>
        <v>12283320.469999999</v>
      </c>
      <c r="N51" s="56"/>
      <c r="O51" s="57">
        <f>SUM(O11:O50)</f>
        <v>0</v>
      </c>
      <c r="P51" s="56"/>
      <c r="Q51" s="57">
        <f>SUM(Q11:Q50)</f>
        <v>0</v>
      </c>
    </row>
    <row r="52" spans="1:20" x14ac:dyDescent="0.25">
      <c r="H52" s="40"/>
      <c r="J52" s="40"/>
    </row>
    <row r="53" spans="1:20" x14ac:dyDescent="0.25">
      <c r="F53" s="119"/>
      <c r="H53" s="40"/>
      <c r="J53" s="40"/>
    </row>
    <row r="54" spans="1:20" ht="13.8" thickBot="1" x14ac:dyDescent="0.3">
      <c r="A54" s="43" t="s">
        <v>7</v>
      </c>
      <c r="F54" s="144" t="s">
        <v>55</v>
      </c>
      <c r="G54" s="145"/>
      <c r="H54" s="145"/>
      <c r="I54" s="145"/>
      <c r="J54" s="145"/>
      <c r="K54" s="145"/>
      <c r="L54" s="145"/>
      <c r="M54" s="145"/>
      <c r="N54" s="10"/>
      <c r="O54" s="78">
        <f>O5</f>
        <v>43220</v>
      </c>
    </row>
    <row r="55" spans="1:20" x14ac:dyDescent="0.25">
      <c r="H55" s="2"/>
      <c r="I55" s="44"/>
      <c r="J55" s="2"/>
      <c r="K55" s="4"/>
      <c r="O55" s="46" t="s">
        <v>3</v>
      </c>
    </row>
    <row r="56" spans="1:20" x14ac:dyDescent="0.25">
      <c r="H56" s="2"/>
      <c r="I56" s="44"/>
      <c r="J56" s="2"/>
      <c r="K56" s="4"/>
      <c r="O56" s="46"/>
    </row>
    <row r="57" spans="1:20" x14ac:dyDescent="0.25">
      <c r="A57" s="43" t="s">
        <v>8</v>
      </c>
      <c r="H57" s="2"/>
      <c r="I57" s="49"/>
      <c r="J57" s="7"/>
      <c r="K57" s="9"/>
      <c r="L57" s="10"/>
      <c r="M57" s="47"/>
      <c r="N57" s="10"/>
      <c r="O57" s="47"/>
    </row>
    <row r="58" spans="1:20" x14ac:dyDescent="0.25">
      <c r="O58" s="46" t="s">
        <v>3</v>
      </c>
    </row>
  </sheetData>
  <sheetProtection selectLockedCells="1"/>
  <mergeCells count="8">
    <mergeCell ref="A1:Q1"/>
    <mergeCell ref="A2:Q2"/>
    <mergeCell ref="A3:Q3"/>
    <mergeCell ref="F54:M54"/>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$B$11:$B$50</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50 M50:M51 I50:I51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2018-05-02T21:02:35Z</dcterms:modified>
</cp:coreProperties>
</file>