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facilities\Projects\GPP\Cryogenics Upgrade\CTF Purifier and Compressor\Accrual\"/>
    </mc:Choice>
  </mc:AlternateContent>
  <bookViews>
    <workbookView xWindow="480" yWindow="165" windowWidth="11355" windowHeight="8325"/>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62913"/>
</workbook>
</file>

<file path=xl/calcChain.xml><?xml version="1.0" encoding="utf-8"?>
<calcChain xmlns="http://schemas.openxmlformats.org/spreadsheetml/2006/main">
  <c r="H7" i="1" l="1"/>
  <c r="C7" i="1"/>
  <c r="K7" i="1" l="1"/>
  <c r="O24" i="3"/>
  <c r="O12" i="3" l="1"/>
  <c r="O13" i="3"/>
  <c r="O14" i="3"/>
  <c r="O15" i="3"/>
  <c r="O16" i="3"/>
  <c r="O17" i="3"/>
  <c r="O18" i="3"/>
  <c r="O19" i="3"/>
  <c r="O20" i="3"/>
  <c r="O11" i="3"/>
  <c r="C17" i="1" l="1"/>
  <c r="C16" i="1"/>
  <c r="C14" i="1"/>
  <c r="C13" i="1"/>
  <c r="C12" i="1"/>
  <c r="C11" i="1"/>
  <c r="C10" i="1"/>
  <c r="G19" i="1"/>
  <c r="G18" i="1"/>
  <c r="G17" i="1"/>
  <c r="G16" i="1"/>
  <c r="G15" i="1"/>
  <c r="G14" i="1"/>
  <c r="G13" i="1"/>
  <c r="G12" i="1"/>
  <c r="G11" i="1"/>
  <c r="G10" i="1"/>
  <c r="O21" i="3" l="1"/>
  <c r="I17" i="3" l="1"/>
  <c r="K17" i="3" s="1"/>
  <c r="M17" i="3" s="1"/>
  <c r="I18" i="3"/>
  <c r="K18" i="3" s="1"/>
  <c r="I19" i="3"/>
  <c r="K19" i="3" s="1"/>
  <c r="M19" i="3" s="1"/>
  <c r="I20" i="3"/>
  <c r="K20" i="3" s="1"/>
  <c r="M20" i="3" s="1"/>
  <c r="M18" i="3" l="1"/>
  <c r="Q18" i="3" s="1"/>
  <c r="Q17" i="3"/>
  <c r="Q19" i="3"/>
  <c r="Q20" i="3"/>
  <c r="I16" i="3" l="1"/>
  <c r="K16" i="3" s="1"/>
  <c r="M16" i="3" s="1"/>
  <c r="I15" i="3"/>
  <c r="K15" i="3" s="1"/>
  <c r="I14" i="3"/>
  <c r="K14" i="3" s="1"/>
  <c r="M14" i="3" s="1"/>
  <c r="I13" i="3"/>
  <c r="K13" i="3" s="1"/>
  <c r="M13" i="3" s="1"/>
  <c r="I12" i="3"/>
  <c r="K12" i="3" s="1"/>
  <c r="M12" i="3" s="1"/>
  <c r="Q12" i="3" s="1"/>
  <c r="E11" i="1"/>
  <c r="E10" i="1"/>
  <c r="M15" i="3" l="1"/>
  <c r="Q15" i="3" s="1"/>
  <c r="Q13" i="3"/>
  <c r="Q16" i="3"/>
  <c r="F21" i="3"/>
  <c r="I11" i="3"/>
  <c r="K11" i="3" s="1"/>
  <c r="I21" i="3" l="1"/>
  <c r="D21" i="3" s="1"/>
  <c r="M11" i="3"/>
  <c r="M21" i="3" s="1"/>
  <c r="K21" i="3"/>
  <c r="Q11" i="3" l="1"/>
  <c r="Q21" i="3" s="1"/>
</calcChain>
</file>

<file path=xl/sharedStrings.xml><?xml version="1.0" encoding="utf-8"?>
<sst xmlns="http://schemas.openxmlformats.org/spreadsheetml/2006/main" count="160" uniqueCount="93">
  <si>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</si>
  <si>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</si>
  <si>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</si>
  <si>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</si>
  <si>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</si>
  <si>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</si>
  <si>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</si>
  <si>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</si>
  <si>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</si>
  <si>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</si>
  <si>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</si>
  <si>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</si>
  <si>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</si>
  <si>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</si>
  <si>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</si>
  <si>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</si>
  <si>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</si>
  <si>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</si>
  <si>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</si>
  <si>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</si>
  <si>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</si>
  <si>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</si>
  <si>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</si>
  <si>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</si>
  <si>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</si>
  <si>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</si>
  <si>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</si>
  <si>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</si>
  <si>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</si>
  <si>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</si>
  <si>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</si>
  <si>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</si>
  <si>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</si>
  <si>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</si>
  <si>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</si>
  <si>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</si>
  <si>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</si>
  <si>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</si>
  <si>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</si>
  <si>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</si>
  <si>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</si>
  <si>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</si>
  <si>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</si>
  <si>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</si>
  <si>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</si>
  <si>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</si>
  <si>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</si>
  <si>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</si>
  <si>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</si>
  <si>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</si>
  <si>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</si>
  <si>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</si>
  <si>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</si>
  <si>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</si>
  <si>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Ted Peshehonoff</t>
  </si>
  <si>
    <t>Completion of Kickoff Meeting – CP1</t>
  </si>
  <si>
    <t>Complete CP1 Final Design Review (FDR #1) –</t>
  </si>
  <si>
    <t>Complete CP2 FDR #1</t>
  </si>
  <si>
    <t>Complete CP1 FDR #2</t>
  </si>
  <si>
    <t>Complete CP2 FDR #2</t>
  </si>
  <si>
    <t>Order  of main material to start CC manufacturing at factory – CP1</t>
  </si>
  <si>
    <t>Order  of main material to start CC manufacturing at factory – CP2</t>
  </si>
  <si>
    <t>Factory Inspection of CP1 CC Casing Assemblies</t>
  </si>
  <si>
    <t>CP1 Casing Assembly delivered to 2K Cold Box Vendor</t>
  </si>
  <si>
    <t>FAT CP1 Cartridges and Electrical Cabinet Factory Inspections</t>
  </si>
  <si>
    <t>CP1 Cartridges and Electrical Cabinet Assemblies delivered to SLAC</t>
  </si>
  <si>
    <t>Factory Inspection of CP2 CC Casing Assemblies</t>
  </si>
  <si>
    <t>CP2 Casing Assembly delivered to 2K Cold Box Vendor</t>
  </si>
  <si>
    <t>Shipment of CP1 Spares to SLAC</t>
  </si>
  <si>
    <t>Shipment of CP2 Spares to SLAC</t>
  </si>
  <si>
    <t>FAT CP2 Cartridges and Electrical Cabinet Factory Inspections</t>
  </si>
  <si>
    <t>CP2 Cartridges and Electrical Cabinet Assemblies delivered to SLAC</t>
  </si>
  <si>
    <t>Shipment of CP1 "Downgrade" Compressor to SLAC</t>
  </si>
  <si>
    <t>Shipment of CP2 "Upgrade" Compressor to SLAC</t>
  </si>
  <si>
    <t>On-site Support for CP1 Commissioning at SLAC</t>
  </si>
  <si>
    <t>Delivery and acceptance of operating and maintenance manuals</t>
  </si>
  <si>
    <t>On-site Support for CP2 Commissioning at SLAC</t>
  </si>
  <si>
    <t>Michele Solaroli</t>
  </si>
  <si>
    <t>Completion of Kickoff Meeting and Initial Material Order</t>
  </si>
  <si>
    <t>Ability - Bennu Group Inc</t>
  </si>
  <si>
    <t>JSA-17-C0192</t>
  </si>
  <si>
    <t>Melissa Torres</t>
  </si>
  <si>
    <t>Abilit - Bennue Group Inc</t>
  </si>
  <si>
    <t>Procure Materials</t>
  </si>
  <si>
    <t>Complete Fabrication and Test</t>
  </si>
  <si>
    <t>Ship to Site</t>
  </si>
  <si>
    <t>MOD 001: Kickoff Meeting</t>
  </si>
  <si>
    <t>MOD 001:  Material Procurement</t>
  </si>
  <si>
    <t>MOD 001:  Complete Fabrication of ASME Vessels and Get Approval</t>
  </si>
  <si>
    <t>MOD 001:  Ship to Site</t>
  </si>
  <si>
    <t>PEM: Additional Funding for Line 1</t>
  </si>
  <si>
    <t>MOD 002:  Additional Funds for Fabricating Rigging Supports</t>
  </si>
  <si>
    <t>Eugene Botso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</si>
</sst>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m/d/yyyy;@"/>
    <numFmt numFmtId="165" formatCode="0.0%"/>
    <numFmt numFmtId="166" formatCode="m/d/yy;@"/>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
      <sz val="10"/>
      <name val="Arial"/>
    </font>
    <font>
      <sz val="10"/>
      <color rgb="FF000000"/>
      <name val="Times New Roman"/>
      <family val="1"/>
    </font>
    <font>
      <sz val="12"/>
      <name val="Calibri"/>
      <family val="2"/>
    </font>
    <font>
      <sz val="12"/>
      <color theme="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44">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9" fontId="9"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1" fillId="0" borderId="0" applyFont="0" applyFill="0" applyBorder="0" applyAlignment="0" applyProtection="0"/>
    <xf numFmtId="44" fontId="22" fillId="0" borderId="0" applyFont="0" applyFill="0" applyBorder="0" applyAlignment="0" applyProtection="0"/>
    <xf numFmtId="44" fontId="9" fillId="0" borderId="0" applyFont="0" applyFill="0" applyBorder="0" applyAlignment="0" applyProtection="0"/>
    <xf numFmtId="44" fontId="2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22" fillId="0" borderId="0"/>
    <xf numFmtId="0" fontId="22" fillId="0" borderId="0"/>
    <xf numFmtId="9" fontId="2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cellStyleXfs>
  <cellXfs count="14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4" fontId="9" fillId="0" borderId="5" xfId="0" applyNumberFormat="1" applyFont="1" applyBorder="1" applyProtection="1">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6" xfId="0" applyFont="1" applyBorder="1" applyProtection="1"/>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10" fontId="9" fillId="0" borderId="1" xfId="1" applyNumberFormat="1" applyFont="1" applyBorder="1" applyAlignment="1" applyProtection="1">
      <alignment horizontal="center"/>
      <protection locked="0"/>
    </xf>
    <xf numFmtId="0" fontId="0" fillId="7" borderId="0" xfId="0" applyFill="1" applyBorder="1" applyAlignment="1">
      <alignment horizontal="center" wrapText="1"/>
    </xf>
    <xf numFmtId="14" fontId="20" fillId="0" borderId="4" xfId="0" applyNumberFormat="1" applyFont="1" applyBorder="1" applyAlignment="1">
      <alignment horizontal="right" vertical="center" wrapText="1"/>
    </xf>
    <xf numFmtId="0" fontId="9" fillId="0" borderId="4" xfId="0" applyFont="1" applyBorder="1" applyAlignment="1">
      <alignment horizontal="left"/>
    </xf>
    <xf numFmtId="0" fontId="13" fillId="10" borderId="4" xfId="0" applyFont="1" applyFill="1" applyBorder="1"/>
    <xf numFmtId="0" fontId="13" fillId="0" borderId="4" xfId="0" applyFont="1" applyBorder="1"/>
    <xf numFmtId="0" fontId="9" fillId="0" borderId="1" xfId="0" applyFont="1" applyBorder="1" applyProtection="1">
      <protection locked="0"/>
    </xf>
    <xf numFmtId="14" fontId="0" fillId="0" borderId="1" xfId="0" applyNumberFormat="1" applyBorder="1" applyProtection="1">
      <protection locked="0"/>
    </xf>
    <xf numFmtId="14" fontId="9" fillId="0" borderId="1" xfId="0" applyNumberFormat="1" applyFont="1" applyBorder="1" applyProtection="1">
      <protection locked="0"/>
    </xf>
    <xf numFmtId="10" fontId="12" fillId="0" borderId="1" xfId="1" applyNumberFormat="1" applyFont="1" applyBorder="1" applyAlignment="1" applyProtection="1">
      <alignment horizontal="center"/>
    </xf>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10" fontId="9" fillId="0" borderId="1" xfId="1" applyNumberFormat="1" applyFont="1" applyBorder="1" applyAlignment="1" applyProtection="1">
      <alignment horizontal="center"/>
    </xf>
    <xf numFmtId="0" fontId="12" fillId="0" borderId="1" xfId="0" applyFont="1" applyBorder="1" applyAlignment="1" applyProtection="1">
      <alignment horizontal="center"/>
    </xf>
    <xf numFmtId="10" fontId="9" fillId="0" borderId="0" xfId="1" applyNumberFormat="1" applyFont="1" applyBorder="1" applyProtection="1"/>
    <xf numFmtId="0" fontId="24" fillId="0" borderId="8" xfId="0" applyFont="1" applyFill="1" applyBorder="1" applyAlignment="1">
      <alignment vertical="center" wrapText="1"/>
    </xf>
    <xf numFmtId="0" fontId="23" fillId="0" borderId="10" xfId="0" applyFont="1" applyFill="1" applyBorder="1" applyAlignment="1">
      <alignment vertical="center" wrapText="1"/>
    </xf>
    <xf numFmtId="0" fontId="23" fillId="0" borderId="11" xfId="0" applyFont="1" applyFill="1" applyBorder="1" applyAlignment="1">
      <alignment vertical="center" wrapText="1"/>
    </xf>
    <xf numFmtId="0" fontId="0" fillId="0" borderId="0" xfId="0" applyAlignment="1">
      <alignment vertical="center" wrapText="1"/>
    </xf>
    <xf numFmtId="166" fontId="24" fillId="0" borderId="9" xfId="0" applyNumberFormat="1" applyFont="1" applyFill="1" applyBorder="1" applyAlignment="1">
      <alignment horizontal="center" vertical="center" wrapText="1"/>
    </xf>
    <xf numFmtId="166" fontId="23" fillId="0" borderId="4" xfId="0" applyNumberFormat="1" applyFont="1" applyFill="1" applyBorder="1" applyAlignment="1">
      <alignment horizontal="center" vertical="center" wrapText="1"/>
    </xf>
    <xf numFmtId="166" fontId="23" fillId="0" borderId="12" xfId="0" applyNumberFormat="1" applyFont="1" applyFill="1" applyBorder="1" applyAlignment="1">
      <alignment horizontal="center" vertical="center" wrapText="1"/>
    </xf>
    <xf numFmtId="4" fontId="9" fillId="0" borderId="4" xfId="0" applyNumberFormat="1" applyFont="1" applyBorder="1" applyProtection="1">
      <protection locked="0"/>
    </xf>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12" fillId="0" borderId="2" xfId="0" applyFont="1" applyBorder="1" applyAlignment="1" applyProtection="1">
      <alignment wrapText="1"/>
    </xf>
    <xf numFmtId="0" fontId="9" fillId="0" borderId="2" xfId="0" applyFont="1" applyBorder="1" applyAlignment="1" applyProtection="1">
      <alignment wrapText="1"/>
    </xf>
    <xf numFmtId="0" fontId="0" fillId="0" borderId="2" xfId="0" applyBorder="1" applyAlignment="1" applyProtection="1">
      <alignment wrapText="1"/>
    </xf>
    <xf numFmtId="0" fontId="6" fillId="0" borderId="0" xfId="0" applyFont="1" applyAlignment="1">
      <alignment horizontal="center"/>
    </xf>
    <xf numFmtId="0" fontId="7" fillId="0" borderId="0" xfId="0" applyFont="1" applyAlignment="1">
      <alignment horizontal="center"/>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xf numFmtId="0" fontId="9" fillId="0" borderId="0" xfId="0" applyFont="1" applyAlignment="1">
      <alignment horizontal="right" vertical="center" wrapText="1"/>
    </xf>
    <xf numFmtId="0" fontId="0" fillId="0" borderId="0" xfId="0" applyAlignment="1">
      <alignment horizontal="center"/>
    </xf>
    <xf numFmtId="0" fontId="9" fillId="0" borderId="1" xfId="0" applyFont="1" applyBorder="1" applyAlignment="1" applyProtection="1">
      <alignment horizontal="center"/>
    </xf>
  </cellXfs>
  <cellStyles count="44">
    <cellStyle name="Comma 2" xfId="30"/>
    <cellStyle name="Comma 3" xfId="31"/>
    <cellStyle name="Currency" xfId="16" builtinId="4"/>
    <cellStyle name="Currency 2" xfId="3"/>
    <cellStyle name="Currency 2 2" xfId="34"/>
    <cellStyle name="Currency 2 3" xfId="33"/>
    <cellStyle name="Currency 3" xfId="5"/>
    <cellStyle name="Currency 3 2" xfId="35"/>
    <cellStyle name="Currency 3 3" xfId="19"/>
    <cellStyle name="Currency 4" xfId="8"/>
    <cellStyle name="Currency 4 2" xfId="36"/>
    <cellStyle name="Currency 4 3" xfId="22"/>
    <cellStyle name="Currency 5" xfId="11"/>
    <cellStyle name="Currency 5 2" xfId="37"/>
    <cellStyle name="Currency 5 3" xfId="25"/>
    <cellStyle name="Currency 6" xfId="14"/>
    <cellStyle name="Currency 6 2" xfId="28"/>
    <cellStyle name="Currency 7" xfId="32"/>
    <cellStyle name="Normal" xfId="0" builtinId="0"/>
    <cellStyle name="Normal 2" xfId="4"/>
    <cellStyle name="Normal 2 2" xfId="38"/>
    <cellStyle name="Normal 2 3" xfId="18"/>
    <cellStyle name="Normal 3" xfId="7"/>
    <cellStyle name="Normal 3 2" xfId="39"/>
    <cellStyle name="Normal 3 3" xfId="21"/>
    <cellStyle name="Normal 4" xfId="2"/>
    <cellStyle name="Normal 5" xfId="10"/>
    <cellStyle name="Normal 5 2" xfId="24"/>
    <cellStyle name="Normal 6" xfId="13"/>
    <cellStyle name="Normal 6 2" xfId="27"/>
    <cellStyle name="Percent" xfId="1" builtinId="5"/>
    <cellStyle name="Percent 2" xfId="6"/>
    <cellStyle name="Percent 2 2" xfId="41"/>
    <cellStyle name="Percent 2 3" xfId="20"/>
    <cellStyle name="Percent 3" xfId="9"/>
    <cellStyle name="Percent 3 2" xfId="42"/>
    <cellStyle name="Percent 3 3" xfId="23"/>
    <cellStyle name="Percent 4" xfId="12"/>
    <cellStyle name="Percent 4 2" xfId="43"/>
    <cellStyle name="Percent 4 3" xfId="26"/>
    <cellStyle name="Percent 5" xfId="15"/>
    <cellStyle name="Percent 5 2" xfId="29"/>
    <cellStyle name="Percent 6" xfId="40"/>
    <cellStyle name="Percent 7" xfId="17"/>
  </cellStyles>
  <dxfs count="7">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tabSelected="1" zoomScaleNormal="100" workbookViewId="0">
      <selection activeCell="A18" sqref="A18:L19"/>
    </sheetView>
  </sheetViews>
  <sheetFormatPr defaultColWidth="9.1328125" defaultRowHeight="12.75" x14ac:dyDescent="0.35"/>
  <cols>
    <col min="1" max="1" width="8.73046875" style="13" customWidth="1"/>
    <col min="2" max="2" width="3.73046875" style="13" customWidth="1"/>
    <col min="3" max="3" width="9.86328125" style="13" customWidth="1"/>
    <col min="4" max="4" width="3.265625" style="13" customWidth="1"/>
    <col min="5" max="5" width="7.86328125" style="18" customWidth="1"/>
    <col min="6" max="6" width="3.73046875" style="13" customWidth="1"/>
    <col min="7" max="7" width="9.1328125" style="13" customWidth="1"/>
    <col min="8" max="8" width="11.59765625" style="13" customWidth="1"/>
    <col min="9" max="9" width="4.73046875" style="13" customWidth="1"/>
    <col min="10" max="10" width="14.59765625" style="13" customWidth="1"/>
    <col min="11" max="12" width="10.1328125" style="13" bestFit="1" customWidth="1"/>
    <col min="13" max="16384" width="9.1328125" style="13"/>
  </cols>
  <sheetData>
    <row r="1" spans="1:12" ht="15" x14ac:dyDescent="0.4">
      <c r="A1" s="127" t="s">
        <v>4</v>
      </c>
      <c r="B1" s="127"/>
      <c r="C1" s="127"/>
      <c r="D1" s="127"/>
      <c r="E1" s="127"/>
      <c r="F1" s="127"/>
      <c r="G1" s="127"/>
      <c r="H1" s="127"/>
      <c r="I1" s="127"/>
      <c r="J1" s="127"/>
      <c r="K1" s="127"/>
      <c r="L1" s="127"/>
    </row>
    <row r="2" spans="1:12" ht="15" x14ac:dyDescent="0.4">
      <c r="A2" s="127" t="s">
        <v>34</v>
      </c>
      <c r="B2" s="127"/>
      <c r="C2" s="127"/>
      <c r="D2" s="127"/>
      <c r="E2" s="127"/>
      <c r="F2" s="127"/>
      <c r="G2" s="127"/>
      <c r="H2" s="127"/>
      <c r="I2" s="127"/>
      <c r="J2" s="127"/>
      <c r="K2" s="127"/>
      <c r="L2" s="127"/>
    </row>
    <row r="3" spans="1:12" ht="15" x14ac:dyDescent="0.4">
      <c r="A3" s="127" t="s">
        <v>18</v>
      </c>
      <c r="B3" s="127"/>
      <c r="C3" s="127"/>
      <c r="D3" s="127"/>
      <c r="E3" s="127"/>
      <c r="F3" s="127"/>
      <c r="G3" s="127"/>
      <c r="H3" s="127"/>
      <c r="I3" s="127"/>
      <c r="J3" s="127"/>
      <c r="K3" s="127"/>
      <c r="L3" s="127"/>
    </row>
    <row r="4" spans="1:12" ht="16.899999999999999" customHeight="1" x14ac:dyDescent="0.4">
      <c r="A4" s="127"/>
      <c r="B4" s="127"/>
      <c r="C4" s="127"/>
      <c r="D4" s="127"/>
      <c r="E4" s="127"/>
      <c r="F4" s="127"/>
      <c r="G4" s="127"/>
      <c r="H4" s="127"/>
      <c r="I4" s="127"/>
      <c r="J4" s="127"/>
    </row>
    <row r="5" spans="1:12" ht="23.25" customHeight="1" x14ac:dyDescent="0.4">
      <c r="A5" s="12" t="s">
        <v>0</v>
      </c>
      <c r="B5" s="14"/>
      <c r="C5" s="24" t="s">
        <v>79</v>
      </c>
      <c r="D5" s="24"/>
      <c r="E5" s="84"/>
      <c r="F5" s="24"/>
      <c r="G5" s="24"/>
      <c r="H5" s="33"/>
      <c r="I5" s="14"/>
      <c r="J5" s="15"/>
      <c r="K5" s="16" t="s">
        <v>28</v>
      </c>
      <c r="L5" s="85" t="s">
        <v>47</v>
      </c>
    </row>
    <row r="6" spans="1:12" ht="24.75" customHeight="1" x14ac:dyDescent="0.35">
      <c r="G6" s="14"/>
      <c r="H6" s="14"/>
    </row>
    <row r="7" spans="1:12" ht="13.15" x14ac:dyDescent="0.4">
      <c r="A7" s="13" t="s">
        <v>2</v>
      </c>
      <c r="B7" s="14"/>
      <c r="C7" s="24" t="str">
        <f>' Accting USE Data Entry Form'!$D$7</f>
        <v>JSA-17-C0192</v>
      </c>
      <c r="D7" s="24"/>
      <c r="E7" s="84"/>
      <c r="F7" s="24"/>
      <c r="G7" s="86" t="s">
        <v>41</v>
      </c>
      <c r="H7" s="33" t="str">
        <f>' Accting USE Data Entry Form'!$D$9</f>
        <v>Melissa Torres</v>
      </c>
      <c r="I7" s="33"/>
      <c r="J7" s="17" t="s">
        <v>45</v>
      </c>
      <c r="K7" s="71">
        <f>' Accting USE Data Entry Form'!O5</f>
        <v>43220</v>
      </c>
      <c r="L7" s="24"/>
    </row>
    <row r="8" spans="1:12" x14ac:dyDescent="0.35">
      <c r="K8" s="18" t="s">
        <v>21</v>
      </c>
    </row>
    <row r="9" spans="1:12" s="20" customFormat="1" ht="34.5" customHeight="1" x14ac:dyDescent="0.35">
      <c r="A9" s="19" t="s">
        <v>1</v>
      </c>
      <c r="C9" s="31" t="s">
        <v>5</v>
      </c>
      <c r="D9" s="34"/>
      <c r="E9" s="35" t="s">
        <v>42</v>
      </c>
      <c r="G9" s="28" t="s">
        <v>33</v>
      </c>
      <c r="H9" s="21"/>
      <c r="I9" s="22"/>
      <c r="J9" s="22"/>
      <c r="K9" s="22"/>
      <c r="L9" s="22"/>
    </row>
    <row r="10" spans="1:12" x14ac:dyDescent="0.35">
      <c r="A10" s="147">
        <v>1</v>
      </c>
      <c r="B10" s="12"/>
      <c r="C10" s="116">
        <f>IF(' Accting USE Data Entry Form'!D11&gt;0,' Accting USE Data Entry Form'!D11,0)</f>
        <v>1</v>
      </c>
      <c r="D10" s="118"/>
      <c r="E10" s="36" t="str">
        <f>IF($L$5="yes","X"," ")</f>
        <v xml:space="preserve"> </v>
      </c>
      <c r="F10" s="12"/>
      <c r="G10" s="131" t="str">
        <f>IF(' Accting USE Data Entry Form'!B11&gt;0,' Accting USE Data Entry Form'!B11,"")</f>
        <v>Completion of Kickoff Meeting and Initial Material Order</v>
      </c>
      <c r="H10" s="131"/>
      <c r="I10" s="131"/>
      <c r="J10" s="131"/>
      <c r="K10" s="131"/>
      <c r="L10" s="131"/>
    </row>
    <row r="11" spans="1:12" ht="13.15" customHeight="1" x14ac:dyDescent="0.35">
      <c r="A11" s="87">
        <v>2</v>
      </c>
      <c r="C11" s="116">
        <f>IF(' Accting USE Data Entry Form'!D12&gt;0,' Accting USE Data Entry Form'!D12,0)</f>
        <v>1</v>
      </c>
      <c r="D11" s="113"/>
      <c r="E11" s="114" t="str">
        <f t="shared" ref="E11" si="0">IF($L$5="yes","X"," ")</f>
        <v xml:space="preserve"> </v>
      </c>
      <c r="F11" s="115"/>
      <c r="G11" s="131" t="str">
        <f>IF(' Accting USE Data Entry Form'!B12&gt;0,' Accting USE Data Entry Form'!B12,"")</f>
        <v>Procure Materials</v>
      </c>
      <c r="H11" s="131"/>
      <c r="I11" s="131"/>
      <c r="J11" s="131"/>
      <c r="K11" s="131"/>
      <c r="L11" s="131"/>
    </row>
    <row r="12" spans="1:12" ht="13.15" customHeight="1" x14ac:dyDescent="0.35">
      <c r="A12" s="87">
        <v>3</v>
      </c>
      <c r="B12" s="12"/>
      <c r="C12" s="116">
        <f>IF(' Accting USE Data Entry Form'!D13&gt;0,' Accting USE Data Entry Form'!D13,0)</f>
        <v>1</v>
      </c>
      <c r="D12" s="118"/>
      <c r="E12" s="36"/>
      <c r="F12" s="12"/>
      <c r="G12" s="131" t="str">
        <f>IF(' Accting USE Data Entry Form'!B13&gt;0,' Accting USE Data Entry Form'!B13,"")</f>
        <v>Complete Fabrication and Test</v>
      </c>
      <c r="H12" s="131"/>
      <c r="I12" s="131"/>
      <c r="J12" s="131"/>
      <c r="K12" s="131"/>
      <c r="L12" s="131"/>
    </row>
    <row r="13" spans="1:12" ht="13.15" customHeight="1" x14ac:dyDescent="0.35">
      <c r="A13" s="87">
        <v>4</v>
      </c>
      <c r="C13" s="66">
        <f>IF(' Accting USE Data Entry Form'!D14&gt;0,' Accting USE Data Entry Form'!D14,0)</f>
        <v>1</v>
      </c>
      <c r="D13" s="37"/>
      <c r="E13" s="36"/>
      <c r="G13" s="131" t="str">
        <f>IF(' Accting USE Data Entry Form'!B14&gt;0,' Accting USE Data Entry Form'!B14,"")</f>
        <v>Ship to Site</v>
      </c>
      <c r="H13" s="132"/>
      <c r="I13" s="132"/>
      <c r="J13" s="132"/>
      <c r="K13" s="132"/>
      <c r="L13" s="132"/>
    </row>
    <row r="14" spans="1:12" ht="13.15" customHeight="1" x14ac:dyDescent="0.35">
      <c r="A14" s="87">
        <v>5</v>
      </c>
      <c r="C14" s="66">
        <f>IF(' Accting USE Data Entry Form'!D15&gt;0,' Accting USE Data Entry Form'!D15,0)</f>
        <v>1</v>
      </c>
      <c r="D14" s="37"/>
      <c r="E14" s="36"/>
      <c r="G14" s="131" t="str">
        <f>IF(' Accting USE Data Entry Form'!B15&gt;0,' Accting USE Data Entry Form'!B15,"")</f>
        <v>MOD 001: Kickoff Meeting</v>
      </c>
      <c r="H14" s="132"/>
      <c r="I14" s="132"/>
      <c r="J14" s="132"/>
      <c r="K14" s="132"/>
      <c r="L14" s="132"/>
    </row>
    <row r="15" spans="1:12" ht="13.15" customHeight="1" x14ac:dyDescent="0.35">
      <c r="A15" s="117">
        <v>6</v>
      </c>
      <c r="B15" s="115"/>
      <c r="C15" s="112">
        <v>1</v>
      </c>
      <c r="D15" s="113"/>
      <c r="E15" s="114"/>
      <c r="F15" s="115"/>
      <c r="G15" s="130" t="str">
        <f>IF(' Accting USE Data Entry Form'!B16&gt;0,' Accting USE Data Entry Form'!B16,"")</f>
        <v>MOD 001:  Material Procurement</v>
      </c>
      <c r="H15" s="130"/>
      <c r="I15" s="130"/>
      <c r="J15" s="130"/>
      <c r="K15" s="130"/>
      <c r="L15" s="130"/>
    </row>
    <row r="16" spans="1:12" ht="13.15" customHeight="1" x14ac:dyDescent="0.35">
      <c r="A16" s="87">
        <v>7</v>
      </c>
      <c r="C16" s="66">
        <f>IF(' Accting USE Data Entry Form'!D17&gt;0,' Accting USE Data Entry Form'!D17,0)</f>
        <v>0</v>
      </c>
      <c r="D16" s="37"/>
      <c r="E16" s="36"/>
      <c r="G16" s="131" t="str">
        <f>IF(' Accting USE Data Entry Form'!B17&gt;0,' Accting USE Data Entry Form'!B17,"")</f>
        <v>MOD 001:  Complete Fabrication of ASME Vessels and Get Approval</v>
      </c>
      <c r="H16" s="132"/>
      <c r="I16" s="132"/>
      <c r="J16" s="132"/>
      <c r="K16" s="132"/>
      <c r="L16" s="132"/>
    </row>
    <row r="17" spans="1:12" ht="13.15" customHeight="1" x14ac:dyDescent="0.35">
      <c r="A17" s="87">
        <v>8</v>
      </c>
      <c r="C17" s="66">
        <f>IF(' Accting USE Data Entry Form'!D18&gt;0,' Accting USE Data Entry Form'!D18,0)</f>
        <v>0</v>
      </c>
      <c r="D17" s="37"/>
      <c r="E17" s="36"/>
      <c r="G17" s="131" t="str">
        <f>IF(' Accting USE Data Entry Form'!B18&gt;0,' Accting USE Data Entry Form'!B18,"")</f>
        <v>MOD 001:  Ship to Site</v>
      </c>
      <c r="H17" s="132"/>
      <c r="I17" s="132"/>
      <c r="J17" s="132"/>
      <c r="K17" s="132"/>
      <c r="L17" s="132"/>
    </row>
    <row r="18" spans="1:12" ht="13.15" customHeight="1" x14ac:dyDescent="0.35">
      <c r="A18" s="117">
        <v>9</v>
      </c>
      <c r="B18" s="115"/>
      <c r="C18" s="112">
        <v>1</v>
      </c>
      <c r="D18" s="113"/>
      <c r="E18" s="114"/>
      <c r="F18" s="115"/>
      <c r="G18" s="130" t="str">
        <f>IF(' Accting USE Data Entry Form'!B19&gt;0,' Accting USE Data Entry Form'!B19,"")</f>
        <v>PEM: Additional Funding for Line 1</v>
      </c>
      <c r="H18" s="130"/>
      <c r="I18" s="130"/>
      <c r="J18" s="130"/>
      <c r="K18" s="130"/>
      <c r="L18" s="130"/>
    </row>
    <row r="19" spans="1:12" ht="13.15" customHeight="1" x14ac:dyDescent="0.35">
      <c r="A19" s="117">
        <v>10</v>
      </c>
      <c r="B19" s="115"/>
      <c r="C19" s="112">
        <v>0.5</v>
      </c>
      <c r="D19" s="113"/>
      <c r="E19" s="114"/>
      <c r="F19" s="115"/>
      <c r="G19" s="130" t="str">
        <f>IF(' Accting USE Data Entry Form'!B20&gt;0,' Accting USE Data Entry Form'!B20,"")</f>
        <v>MOD 002:  Additional Funds for Fabricating Rigging Supports</v>
      </c>
      <c r="H19" s="130"/>
      <c r="I19" s="130"/>
      <c r="J19" s="130"/>
      <c r="K19" s="130"/>
      <c r="L19" s="130"/>
    </row>
    <row r="20" spans="1:12" ht="13.15" customHeight="1" x14ac:dyDescent="0.35">
      <c r="A20" s="87"/>
      <c r="C20" s="66"/>
      <c r="D20" s="37"/>
      <c r="E20" s="36"/>
      <c r="G20" s="131"/>
      <c r="H20" s="132"/>
      <c r="I20" s="132"/>
      <c r="J20" s="132"/>
      <c r="K20" s="132"/>
      <c r="L20" s="132"/>
    </row>
    <row r="21" spans="1:12" ht="20.25" customHeight="1" x14ac:dyDescent="0.35">
      <c r="A21" s="88" t="s">
        <v>30</v>
      </c>
      <c r="B21" s="10"/>
      <c r="C21" s="7"/>
      <c r="D21" s="7"/>
      <c r="E21" s="8"/>
      <c r="F21" s="7"/>
      <c r="G21" s="7"/>
      <c r="H21" s="109" t="s">
        <v>92</v>
      </c>
      <c r="I21" s="6"/>
      <c r="J21" s="23"/>
      <c r="K21" s="6"/>
      <c r="L21" s="110">
        <v>43220</v>
      </c>
    </row>
    <row r="22" spans="1:12" ht="23.25" customHeight="1" x14ac:dyDescent="0.35">
      <c r="A22" s="10"/>
      <c r="B22" s="10"/>
      <c r="C22" s="10"/>
      <c r="D22" s="10"/>
      <c r="E22" s="89"/>
      <c r="F22" s="128" t="s">
        <v>31</v>
      </c>
      <c r="G22" s="129"/>
      <c r="H22" s="129"/>
      <c r="I22" s="129"/>
      <c r="J22" s="129"/>
      <c r="K22" s="90"/>
      <c r="L22" s="90" t="s">
        <v>3</v>
      </c>
    </row>
    <row r="23" spans="1:12" x14ac:dyDescent="0.35">
      <c r="A23" s="88" t="s">
        <v>29</v>
      </c>
      <c r="B23" s="10"/>
      <c r="C23" s="10"/>
      <c r="D23" s="10"/>
      <c r="E23" s="89"/>
      <c r="F23" s="7"/>
      <c r="G23" s="7"/>
      <c r="H23" s="109" t="s">
        <v>77</v>
      </c>
      <c r="I23" s="6"/>
      <c r="J23" s="23"/>
      <c r="K23" s="6"/>
      <c r="L23" s="111">
        <v>43220</v>
      </c>
    </row>
    <row r="24" spans="1:12" ht="23.25" customHeight="1" x14ac:dyDescent="0.35">
      <c r="A24" s="10"/>
      <c r="B24" s="10"/>
      <c r="C24" s="10"/>
      <c r="D24" s="10"/>
      <c r="E24" s="89"/>
      <c r="F24" s="7"/>
      <c r="G24" s="7"/>
      <c r="H24" s="7"/>
      <c r="I24" s="7"/>
      <c r="J24" s="9" t="s">
        <v>32</v>
      </c>
      <c r="K24" s="90"/>
      <c r="L24" s="90" t="s">
        <v>3</v>
      </c>
    </row>
    <row r="25" spans="1:12" ht="15.75" customHeight="1" x14ac:dyDescent="0.35">
      <c r="A25" s="88"/>
      <c r="B25" s="10"/>
      <c r="C25" s="10"/>
      <c r="D25" s="10"/>
      <c r="E25" s="89"/>
      <c r="F25" s="7"/>
      <c r="G25" s="7"/>
      <c r="H25" s="7"/>
      <c r="I25" s="7"/>
      <c r="J25" s="9"/>
      <c r="K25" s="90"/>
      <c r="L25" s="90"/>
    </row>
    <row r="26" spans="1:12" ht="23.25" customHeight="1" x14ac:dyDescent="0.35">
      <c r="A26" s="10"/>
      <c r="B26" s="10"/>
      <c r="C26" s="10"/>
      <c r="D26" s="10"/>
      <c r="E26" s="89"/>
      <c r="F26" s="7"/>
      <c r="G26" s="7"/>
      <c r="H26" s="7"/>
      <c r="I26" s="7"/>
      <c r="J26" s="9"/>
      <c r="K26" s="90"/>
      <c r="L26" s="10"/>
    </row>
    <row r="27" spans="1:12" ht="15.75" customHeight="1" x14ac:dyDescent="0.35">
      <c r="A27" s="91" t="s">
        <v>25</v>
      </c>
      <c r="B27" s="91"/>
      <c r="C27" s="91"/>
      <c r="D27" s="91"/>
      <c r="E27" s="92"/>
      <c r="F27" s="93"/>
      <c r="G27" s="93"/>
      <c r="H27" s="93"/>
      <c r="I27" s="93"/>
      <c r="J27" s="94"/>
      <c r="K27" s="95"/>
      <c r="L27" s="91"/>
    </row>
    <row r="28" spans="1:12" ht="27.75" customHeight="1" x14ac:dyDescent="0.35">
      <c r="A28" s="96"/>
      <c r="B28" s="96"/>
      <c r="C28" s="96"/>
      <c r="D28" s="96"/>
      <c r="E28" s="97"/>
      <c r="F28" s="98"/>
      <c r="G28" s="98"/>
      <c r="H28" s="98"/>
      <c r="I28" s="98"/>
      <c r="J28" s="99"/>
      <c r="K28" s="100"/>
      <c r="L28" s="96"/>
    </row>
    <row r="29" spans="1:12" x14ac:dyDescent="0.35">
      <c r="A29" s="101" t="s">
        <v>23</v>
      </c>
      <c r="B29" s="96"/>
      <c r="C29" s="96"/>
      <c r="D29" s="96"/>
      <c r="E29" s="97"/>
      <c r="F29" s="98"/>
      <c r="G29" s="98"/>
      <c r="H29" s="98"/>
      <c r="I29" s="26"/>
      <c r="J29" s="27"/>
      <c r="K29" s="26"/>
      <c r="L29" s="26"/>
    </row>
    <row r="30" spans="1:12" ht="23.25" customHeight="1" x14ac:dyDescent="0.35">
      <c r="A30" s="96"/>
      <c r="B30" s="96"/>
      <c r="C30" s="96"/>
      <c r="D30" s="96"/>
      <c r="E30" s="97"/>
      <c r="F30" s="98"/>
      <c r="G30" s="98"/>
      <c r="H30" s="98"/>
      <c r="I30" s="98"/>
      <c r="J30" s="99"/>
      <c r="K30" s="100" t="s">
        <v>3</v>
      </c>
      <c r="L30" s="96"/>
    </row>
    <row r="31" spans="1:12" x14ac:dyDescent="0.35">
      <c r="A31" s="101" t="s">
        <v>22</v>
      </c>
      <c r="B31" s="96"/>
      <c r="C31" s="96"/>
      <c r="D31" s="96"/>
      <c r="E31" s="97"/>
      <c r="F31" s="98"/>
      <c r="G31" s="26"/>
      <c r="H31" s="26"/>
      <c r="I31" s="26"/>
      <c r="J31" s="27"/>
      <c r="K31" s="26"/>
      <c r="L31" s="26"/>
    </row>
    <row r="32" spans="1:12" ht="16.5" customHeight="1" x14ac:dyDescent="0.35">
      <c r="A32" s="96"/>
      <c r="B32" s="96"/>
      <c r="C32" s="96"/>
      <c r="D32" s="96"/>
      <c r="E32" s="97"/>
      <c r="F32" s="96"/>
      <c r="G32" s="96"/>
      <c r="H32" s="96"/>
      <c r="I32" s="96"/>
      <c r="J32" s="100"/>
      <c r="K32" s="100" t="s">
        <v>3</v>
      </c>
      <c r="L32" s="96"/>
    </row>
    <row r="33" spans="1:12" x14ac:dyDescent="0.35">
      <c r="A33" s="96"/>
      <c r="B33" s="96"/>
      <c r="C33" s="96"/>
      <c r="D33" s="96"/>
      <c r="E33" s="97"/>
      <c r="F33" s="96"/>
      <c r="G33" s="96"/>
      <c r="H33" s="96"/>
      <c r="I33" s="96"/>
      <c r="J33" s="96"/>
      <c r="K33" s="96"/>
      <c r="L33" s="96"/>
    </row>
  </sheetData>
  <sheetProtection selectLockedCells="1"/>
  <mergeCells count="16">
    <mergeCell ref="A4:J4"/>
    <mergeCell ref="A1:L1"/>
    <mergeCell ref="A2:L2"/>
    <mergeCell ref="A3:L3"/>
    <mergeCell ref="F22:J22"/>
    <mergeCell ref="G10:L10"/>
    <mergeCell ref="G11:L11"/>
    <mergeCell ref="G12:L12"/>
    <mergeCell ref="G13:L13"/>
    <mergeCell ref="G14:L14"/>
    <mergeCell ref="G15:L15"/>
    <mergeCell ref="G16:L16"/>
    <mergeCell ref="G17:L17"/>
    <mergeCell ref="G18:L18"/>
    <mergeCell ref="G19:L19"/>
    <mergeCell ref="G20:L20"/>
  </mergeCells>
  <phoneticPr fontId="8" type="noConversion"/>
  <conditionalFormatting sqref="E10:E20">
    <cfRule type="expression" dxfId="6" priority="4">
      <formula>$L$5="no"</formula>
    </cfRule>
  </conditionalFormatting>
  <conditionalFormatting sqref="C10:C20">
    <cfRule type="expression" dxfId="5" priority="2">
      <formula>$L$5="yes"</formula>
    </cfRule>
  </conditionalFormatting>
  <dataValidations count="1">
    <dataValidation allowBlank="1" sqref="K7 C10:C20"/>
  </dataValidations>
  <printOptions horizontalCentered="1"/>
  <pageMargins left="0.5" right="0.5" top="0.5" bottom="0.5" header="0.5" footer="0.5"/>
  <pageSetup scale="91" orientation="portrait" r:id="rId1"/>
  <headerFooter alignWithMargins="0">
    <oddFooter>&amp;L&amp;8&amp;Z&amp;F</oddFooter>
  </headerFooter>
  <ignoredErrors>
    <ignoredError sqref="C9 H7 C7 C10:C11 G10:L11 C12 G12:L12 C13:C14 G13:L14 C16:C17 G15:L19"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2.75" x14ac:dyDescent="0.35"/>
  <cols>
    <col min="1" max="1" width="8.73046875" customWidth="1"/>
    <col min="2" max="2" width="7.59765625" customWidth="1"/>
    <col min="3" max="3" width="8.86328125" customWidth="1"/>
    <col min="4" max="4" width="3.73046875" customWidth="1"/>
    <col min="5" max="5" width="9.1328125" customWidth="1"/>
    <col min="6" max="6" width="10.3984375" customWidth="1"/>
    <col min="7" max="7" width="3.73046875" customWidth="1"/>
    <col min="8" max="8" width="28" customWidth="1"/>
  </cols>
  <sheetData>
    <row r="1" spans="1:11" ht="13.15" x14ac:dyDescent="0.4">
      <c r="A1" s="133"/>
      <c r="B1" s="133"/>
      <c r="C1" s="133"/>
      <c r="D1" s="133"/>
      <c r="E1" s="133"/>
      <c r="F1" s="133"/>
      <c r="G1" s="133"/>
      <c r="H1" s="133"/>
    </row>
    <row r="2" spans="1:11" ht="15" x14ac:dyDescent="0.4">
      <c r="A2" s="134" t="s">
        <v>4</v>
      </c>
      <c r="B2" s="134"/>
      <c r="C2" s="134"/>
      <c r="D2" s="134"/>
      <c r="E2" s="134"/>
      <c r="F2" s="134"/>
      <c r="G2" s="134"/>
      <c r="H2" s="134"/>
      <c r="I2" s="134"/>
      <c r="J2" s="134"/>
    </row>
    <row r="3" spans="1:11" ht="15" x14ac:dyDescent="0.4">
      <c r="A3" s="134" t="s">
        <v>34</v>
      </c>
      <c r="B3" s="134"/>
      <c r="C3" s="134"/>
      <c r="D3" s="134"/>
      <c r="E3" s="134"/>
      <c r="F3" s="134"/>
      <c r="G3" s="134"/>
      <c r="H3" s="134"/>
      <c r="I3" s="134"/>
      <c r="J3" s="134"/>
    </row>
    <row r="4" spans="1:11" ht="15" x14ac:dyDescent="0.4">
      <c r="A4" s="134" t="s">
        <v>44</v>
      </c>
      <c r="B4" s="134"/>
      <c r="C4" s="134"/>
      <c r="D4" s="134"/>
      <c r="E4" s="134"/>
      <c r="F4" s="134"/>
      <c r="G4" s="134"/>
      <c r="H4" s="134"/>
      <c r="I4" s="134"/>
      <c r="J4" s="134"/>
    </row>
    <row r="6" spans="1:11" ht="30.75" customHeight="1" x14ac:dyDescent="0.35">
      <c r="A6" s="135" t="s">
        <v>37</v>
      </c>
      <c r="B6" s="136"/>
      <c r="C6" s="136"/>
      <c r="D6" s="136"/>
      <c r="E6" s="136"/>
      <c r="F6" s="136"/>
      <c r="G6" s="136"/>
      <c r="H6" s="136"/>
      <c r="I6" s="136"/>
      <c r="J6" s="136"/>
    </row>
    <row r="7" spans="1:11" ht="19.5" customHeight="1" x14ac:dyDescent="0.35"/>
    <row r="8" spans="1:11" ht="16.5" customHeight="1" x14ac:dyDescent="0.4">
      <c r="A8" s="30" t="s">
        <v>35</v>
      </c>
      <c r="B8" s="29"/>
      <c r="C8" s="29"/>
      <c r="D8" s="29"/>
      <c r="E8" s="29"/>
      <c r="F8" s="29"/>
      <c r="G8" s="29"/>
      <c r="H8" s="29"/>
    </row>
    <row r="9" spans="1:11" ht="19.5" customHeight="1" x14ac:dyDescent="0.35"/>
    <row r="10" spans="1:11" ht="30.75" customHeight="1" x14ac:dyDescent="0.35">
      <c r="A10" s="135" t="s">
        <v>36</v>
      </c>
      <c r="B10" s="136"/>
      <c r="C10" s="136"/>
      <c r="D10" s="136"/>
      <c r="E10" s="136"/>
      <c r="F10" s="136"/>
      <c r="G10" s="136"/>
      <c r="H10" s="136"/>
      <c r="I10" s="136"/>
      <c r="J10" s="136"/>
    </row>
    <row r="11" spans="1:11" ht="65.25" customHeight="1" x14ac:dyDescent="0.35">
      <c r="B11" s="135" t="s">
        <v>46</v>
      </c>
      <c r="C11" s="136"/>
      <c r="D11" s="136"/>
      <c r="E11" s="136"/>
      <c r="F11" s="136"/>
      <c r="G11" s="136"/>
      <c r="H11" s="136"/>
      <c r="I11" s="136"/>
      <c r="J11" s="32"/>
      <c r="K11" s="32"/>
    </row>
    <row r="12" spans="1:11" ht="19.5" customHeight="1" x14ac:dyDescent="0.35">
      <c r="A12" s="11"/>
      <c r="B12" s="11"/>
      <c r="C12" s="11"/>
      <c r="D12" s="11"/>
      <c r="E12" s="11"/>
      <c r="F12" s="11"/>
      <c r="G12" s="11"/>
      <c r="H12" s="11"/>
    </row>
    <row r="13" spans="1:11" ht="43.5" customHeight="1" x14ac:dyDescent="0.4">
      <c r="A13" s="135" t="s">
        <v>43</v>
      </c>
      <c r="B13" s="135"/>
      <c r="C13" s="135"/>
      <c r="D13" s="135"/>
      <c r="E13" s="135"/>
      <c r="F13" s="135"/>
      <c r="G13" s="135"/>
      <c r="H13" s="135"/>
      <c r="I13" s="135"/>
      <c r="J13" s="135"/>
    </row>
    <row r="14" spans="1:11" ht="19.5" customHeight="1" x14ac:dyDescent="0.35">
      <c r="A14" s="11"/>
      <c r="B14" s="11"/>
      <c r="C14" s="11"/>
      <c r="D14" s="11"/>
      <c r="E14" s="11"/>
      <c r="F14" s="11"/>
      <c r="G14" s="11"/>
      <c r="H14" s="11"/>
    </row>
    <row r="15" spans="1:11" ht="54.75" customHeight="1" x14ac:dyDescent="0.35">
      <c r="A15" s="135" t="s">
        <v>38</v>
      </c>
      <c r="B15" s="138"/>
      <c r="C15" s="138"/>
      <c r="D15" s="138"/>
      <c r="E15" s="138"/>
      <c r="F15" s="138"/>
      <c r="G15" s="138"/>
      <c r="H15" s="138"/>
      <c r="I15" s="138"/>
      <c r="J15" s="138"/>
    </row>
    <row r="16" spans="1:11" ht="19.5" customHeight="1" x14ac:dyDescent="0.35"/>
    <row r="17" spans="1:10" ht="39" customHeight="1" x14ac:dyDescent="0.35">
      <c r="A17" s="137" t="s">
        <v>39</v>
      </c>
      <c r="B17" s="139"/>
      <c r="C17" s="139"/>
      <c r="D17" s="139"/>
      <c r="E17" s="139"/>
      <c r="F17" s="139"/>
      <c r="G17" s="139"/>
      <c r="H17" s="139"/>
      <c r="I17" s="139"/>
      <c r="J17" s="139"/>
    </row>
    <row r="18" spans="1:10" ht="19.5" customHeight="1" x14ac:dyDescent="0.35"/>
    <row r="19" spans="1:10" ht="56.25" customHeight="1" x14ac:dyDescent="0.35">
      <c r="A19" s="137" t="s">
        <v>40</v>
      </c>
      <c r="B19" s="139"/>
      <c r="C19" s="139"/>
      <c r="D19" s="139"/>
      <c r="E19" s="139"/>
      <c r="F19" s="139"/>
      <c r="G19" s="139"/>
      <c r="H19" s="139"/>
      <c r="I19" s="139"/>
      <c r="J19" s="139"/>
    </row>
    <row r="20" spans="1:10" ht="20.25" customHeight="1" x14ac:dyDescent="0.35"/>
    <row r="21" spans="1:10" ht="27.75" customHeight="1" x14ac:dyDescent="0.35">
      <c r="A21" s="137" t="s">
        <v>20</v>
      </c>
      <c r="B21" s="137"/>
      <c r="C21" s="137"/>
      <c r="D21" s="137"/>
      <c r="E21" s="137"/>
      <c r="F21" s="137"/>
      <c r="G21" s="137"/>
      <c r="H21" s="137"/>
      <c r="I21" s="137"/>
      <c r="J21" s="137"/>
    </row>
    <row r="22" spans="1:10" ht="19.5" customHeight="1" x14ac:dyDescent="0.3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showGridLines="0" zoomScale="85" zoomScaleNormal="85" workbookViewId="0">
      <pane xSplit="2" ySplit="10" topLeftCell="C11" activePane="bottomRight" state="frozen"/>
      <selection pane="topRight" activeCell="C1" sqref="C1"/>
      <selection pane="bottomLeft" activeCell="A11" sqref="A11"/>
      <selection pane="bottomRight" activeCell="O11" sqref="O11"/>
    </sheetView>
  </sheetViews>
  <sheetFormatPr defaultColWidth="29.59765625" defaultRowHeight="12.75" x14ac:dyDescent="0.35"/>
  <cols>
    <col min="1" max="1" width="9" style="42" customWidth="1"/>
    <col min="2" max="2" width="64.86328125" customWidth="1"/>
    <col min="3" max="3" width="12.265625" style="69" customWidth="1"/>
    <col min="4" max="4" width="12.73046875" style="40" customWidth="1"/>
    <col min="5" max="5" width="2.265625" bestFit="1" customWidth="1"/>
    <col min="6" max="6" width="16.73046875" bestFit="1" customWidth="1"/>
    <col min="7" max="7" width="3.3984375" customWidth="1"/>
    <col min="8" max="8" width="2.1328125" style="3" bestFit="1" customWidth="1"/>
    <col min="9" max="9" width="12.1328125" style="38" customWidth="1"/>
    <col min="10" max="10" width="3.73046875" style="3" customWidth="1"/>
    <col min="11" max="11" width="13.59765625" customWidth="1"/>
    <col min="12" max="12" width="3.1328125" customWidth="1"/>
    <col min="13" max="13" width="12.1328125" style="38" customWidth="1"/>
    <col min="14" max="14" width="1.73046875" bestFit="1" customWidth="1"/>
    <col min="15" max="15" width="12.1328125" style="38" customWidth="1"/>
    <col min="16" max="16" width="2.1328125" bestFit="1" customWidth="1"/>
    <col min="17" max="17" width="12.1328125" style="38" customWidth="1"/>
  </cols>
  <sheetData>
    <row r="1" spans="1:17" ht="15" x14ac:dyDescent="0.4">
      <c r="A1" s="134" t="s">
        <v>4</v>
      </c>
      <c r="B1" s="146"/>
      <c r="C1" s="146"/>
      <c r="D1" s="146"/>
      <c r="E1" s="146"/>
      <c r="F1" s="146"/>
      <c r="G1" s="146"/>
      <c r="H1" s="146"/>
      <c r="I1" s="146"/>
      <c r="J1" s="146"/>
      <c r="K1" s="146"/>
      <c r="L1" s="146"/>
      <c r="M1" s="146"/>
      <c r="N1" s="146"/>
      <c r="O1" s="146"/>
      <c r="P1" s="146"/>
      <c r="Q1" s="146"/>
    </row>
    <row r="2" spans="1:17" ht="15" x14ac:dyDescent="0.4">
      <c r="A2" s="134" t="s">
        <v>9</v>
      </c>
      <c r="B2" s="146"/>
      <c r="C2" s="146"/>
      <c r="D2" s="146"/>
      <c r="E2" s="146"/>
      <c r="F2" s="146"/>
      <c r="G2" s="146"/>
      <c r="H2" s="146"/>
      <c r="I2" s="146"/>
      <c r="J2" s="146"/>
      <c r="K2" s="146"/>
      <c r="L2" s="146"/>
      <c r="M2" s="146"/>
      <c r="N2" s="146"/>
      <c r="O2" s="146"/>
      <c r="P2" s="146"/>
      <c r="Q2" s="146"/>
    </row>
    <row r="3" spans="1:17" ht="15" x14ac:dyDescent="0.4">
      <c r="A3" s="134" t="s">
        <v>19</v>
      </c>
      <c r="B3" s="146"/>
      <c r="C3" s="146"/>
      <c r="D3" s="146"/>
      <c r="E3" s="146"/>
      <c r="F3" s="146"/>
      <c r="G3" s="146"/>
      <c r="H3" s="146"/>
      <c r="I3" s="146"/>
      <c r="J3" s="146"/>
      <c r="K3" s="146"/>
      <c r="L3" s="146"/>
      <c r="M3" s="146"/>
      <c r="N3" s="146"/>
      <c r="O3" s="146"/>
      <c r="P3" s="146"/>
      <c r="Q3" s="146"/>
    </row>
    <row r="4" spans="1:17" ht="5.45" customHeight="1" x14ac:dyDescent="0.35">
      <c r="D4" s="83"/>
    </row>
    <row r="5" spans="1:17" ht="13.15" customHeight="1" x14ac:dyDescent="0.4">
      <c r="A5" s="145" t="s">
        <v>0</v>
      </c>
      <c r="B5" s="145"/>
      <c r="C5" s="1"/>
      <c r="D5" s="144" t="s">
        <v>82</v>
      </c>
      <c r="E5" s="144"/>
      <c r="F5" s="144"/>
      <c r="G5" s="144"/>
      <c r="H5" s="144"/>
      <c r="I5" s="49"/>
      <c r="J5" s="8"/>
      <c r="K5" s="2"/>
      <c r="L5" s="2" t="s">
        <v>26</v>
      </c>
      <c r="O5" s="102">
        <v>43220</v>
      </c>
    </row>
    <row r="6" spans="1:17" ht="5.45" customHeight="1" x14ac:dyDescent="0.35">
      <c r="A6" s="122"/>
      <c r="B6" s="122"/>
      <c r="C6" s="1"/>
      <c r="D6" s="83"/>
      <c r="I6" s="44"/>
      <c r="L6" s="2"/>
      <c r="O6" s="142" t="s">
        <v>6</v>
      </c>
    </row>
    <row r="7" spans="1:17" ht="13.15" customHeight="1" x14ac:dyDescent="0.4">
      <c r="A7" s="145" t="s">
        <v>2</v>
      </c>
      <c r="B7" s="145"/>
      <c r="C7" s="1"/>
      <c r="D7" s="144" t="s">
        <v>80</v>
      </c>
      <c r="E7" s="144"/>
      <c r="F7" s="144"/>
      <c r="G7" s="144"/>
      <c r="H7" s="144"/>
      <c r="L7" s="2"/>
      <c r="M7" s="48" t="s">
        <v>16</v>
      </c>
      <c r="O7" s="143"/>
    </row>
    <row r="8" spans="1:17" ht="5.45" customHeight="1" x14ac:dyDescent="0.35">
      <c r="A8" s="145"/>
      <c r="B8" s="145"/>
      <c r="C8" s="72"/>
      <c r="D8" s="8"/>
      <c r="E8" s="7"/>
      <c r="F8" s="7"/>
      <c r="G8" s="7"/>
      <c r="H8" s="8"/>
      <c r="L8" s="2"/>
      <c r="M8" s="39"/>
      <c r="O8" s="44"/>
    </row>
    <row r="9" spans="1:17" ht="13.9" customHeight="1" x14ac:dyDescent="0.4">
      <c r="A9" s="145" t="s">
        <v>41</v>
      </c>
      <c r="B9" s="145"/>
      <c r="C9" s="72"/>
      <c r="D9" s="144" t="s">
        <v>81</v>
      </c>
      <c r="E9" s="144"/>
      <c r="F9" s="144"/>
      <c r="G9" s="144"/>
      <c r="H9" s="144"/>
      <c r="L9" s="5" t="s">
        <v>17</v>
      </c>
      <c r="M9" s="39"/>
      <c r="O9" s="45"/>
    </row>
    <row r="10" spans="1:17" s="1" customFormat="1" ht="51" x14ac:dyDescent="0.35">
      <c r="A10" s="50" t="s">
        <v>1</v>
      </c>
      <c r="B10" s="52" t="s">
        <v>48</v>
      </c>
      <c r="C10" s="104" t="s">
        <v>49</v>
      </c>
      <c r="D10" s="50" t="s">
        <v>5</v>
      </c>
      <c r="E10" s="50"/>
      <c r="F10" s="51" t="s">
        <v>24</v>
      </c>
      <c r="G10" s="50"/>
      <c r="H10" s="50" t="s">
        <v>10</v>
      </c>
      <c r="I10" s="50" t="s">
        <v>11</v>
      </c>
      <c r="J10" s="52"/>
      <c r="K10" s="50" t="s">
        <v>11</v>
      </c>
      <c r="L10" s="50" t="s">
        <v>12</v>
      </c>
      <c r="M10" s="50" t="s">
        <v>15</v>
      </c>
      <c r="N10" s="50" t="s">
        <v>12</v>
      </c>
      <c r="O10" s="50" t="s">
        <v>13</v>
      </c>
      <c r="P10" s="50" t="s">
        <v>10</v>
      </c>
      <c r="Q10" s="50" t="s">
        <v>14</v>
      </c>
    </row>
    <row r="11" spans="1:17" ht="14.45" customHeight="1" x14ac:dyDescent="0.35">
      <c r="A11" s="106">
        <v>1</v>
      </c>
      <c r="B11" s="119" t="s">
        <v>78</v>
      </c>
      <c r="C11" s="123">
        <v>42992</v>
      </c>
      <c r="D11" s="103">
        <v>1</v>
      </c>
      <c r="E11" s="25" t="s">
        <v>27</v>
      </c>
      <c r="F11" s="65">
        <v>42338.400000000001</v>
      </c>
      <c r="G11" s="75"/>
      <c r="H11" s="76" t="s">
        <v>10</v>
      </c>
      <c r="I11" s="77">
        <f t="shared" ref="I11:I15" si="0">D11*F11</f>
        <v>42338.400000000001</v>
      </c>
      <c r="J11" s="78"/>
      <c r="K11" s="79">
        <f t="shared" ref="K11:K14" si="1">+I11</f>
        <v>42338.400000000001</v>
      </c>
      <c r="L11" s="80" t="s">
        <v>12</v>
      </c>
      <c r="M11" s="77">
        <f>K11-O11</f>
        <v>42338.400000000001</v>
      </c>
      <c r="N11" s="63" t="s">
        <v>12</v>
      </c>
      <c r="O11" s="62">
        <f>SUMIF(Table3[Description],' Accting USE Data Entry Form'!$B11,Table3[Invoice Amount])</f>
        <v>0</v>
      </c>
      <c r="P11" s="63" t="s">
        <v>10</v>
      </c>
      <c r="Q11" s="64">
        <f t="shared" ref="Q11:Q13" si="2">+K11-M11-O11</f>
        <v>0</v>
      </c>
    </row>
    <row r="12" spans="1:17" ht="14.45" customHeight="1" x14ac:dyDescent="0.35">
      <c r="A12" s="106">
        <v>2</v>
      </c>
      <c r="B12" s="120" t="s">
        <v>83</v>
      </c>
      <c r="C12" s="124">
        <v>42998</v>
      </c>
      <c r="D12" s="103">
        <v>1</v>
      </c>
      <c r="E12" s="25" t="s">
        <v>27</v>
      </c>
      <c r="F12" s="65">
        <v>127186.2</v>
      </c>
      <c r="G12" s="75"/>
      <c r="H12" s="76" t="s">
        <v>10</v>
      </c>
      <c r="I12" s="77">
        <f t="shared" si="0"/>
        <v>127186.2</v>
      </c>
      <c r="J12" s="78"/>
      <c r="K12" s="79">
        <f t="shared" si="1"/>
        <v>127186.2</v>
      </c>
      <c r="L12" s="80" t="s">
        <v>12</v>
      </c>
      <c r="M12" s="77">
        <f>K12-O12</f>
        <v>127186.2</v>
      </c>
      <c r="N12" s="63" t="s">
        <v>12</v>
      </c>
      <c r="O12" s="62">
        <f>SUMIF(Table3[Description],' Accting USE Data Entry Form'!$B12,Table3[Invoice Amount])</f>
        <v>0</v>
      </c>
      <c r="P12" s="63" t="s">
        <v>10</v>
      </c>
      <c r="Q12" s="64">
        <f t="shared" si="2"/>
        <v>0</v>
      </c>
    </row>
    <row r="13" spans="1:17" ht="14.45" customHeight="1" x14ac:dyDescent="0.35">
      <c r="A13" s="106">
        <v>3</v>
      </c>
      <c r="B13" s="120" t="s">
        <v>84</v>
      </c>
      <c r="C13" s="124">
        <v>43116</v>
      </c>
      <c r="D13" s="103">
        <v>1</v>
      </c>
      <c r="E13" s="25" t="s">
        <v>27</v>
      </c>
      <c r="F13" s="65">
        <v>98922.6</v>
      </c>
      <c r="G13" s="75"/>
      <c r="H13" s="76" t="s">
        <v>10</v>
      </c>
      <c r="I13" s="77">
        <f t="shared" si="0"/>
        <v>98922.6</v>
      </c>
      <c r="J13" s="78"/>
      <c r="K13" s="79">
        <f t="shared" si="1"/>
        <v>98922.6</v>
      </c>
      <c r="L13" s="80" t="s">
        <v>12</v>
      </c>
      <c r="M13" s="77">
        <f>K13-O13</f>
        <v>98922.6</v>
      </c>
      <c r="N13" s="63" t="s">
        <v>12</v>
      </c>
      <c r="O13" s="62">
        <f>SUMIF(Table3[Description],' Accting USE Data Entry Form'!$B13,Table3[Invoice Amount])</f>
        <v>0</v>
      </c>
      <c r="P13" s="63" t="s">
        <v>10</v>
      </c>
      <c r="Q13" s="64">
        <f t="shared" si="2"/>
        <v>0</v>
      </c>
    </row>
    <row r="14" spans="1:17" ht="14.45" customHeight="1" x14ac:dyDescent="0.35">
      <c r="A14" s="106">
        <v>4</v>
      </c>
      <c r="B14" s="120" t="s">
        <v>85</v>
      </c>
      <c r="C14" s="124">
        <v>43144</v>
      </c>
      <c r="D14" s="103">
        <v>1</v>
      </c>
      <c r="E14" s="25" t="s">
        <v>27</v>
      </c>
      <c r="F14" s="65">
        <v>14121.8</v>
      </c>
      <c r="G14" s="75"/>
      <c r="H14" s="76" t="s">
        <v>10</v>
      </c>
      <c r="I14" s="81">
        <f t="shared" si="0"/>
        <v>14121.8</v>
      </c>
      <c r="J14" s="78"/>
      <c r="K14" s="79">
        <f t="shared" si="1"/>
        <v>14121.8</v>
      </c>
      <c r="L14" s="80" t="s">
        <v>12</v>
      </c>
      <c r="M14" s="77">
        <f t="shared" ref="M14:M15" si="3">K14-O14</f>
        <v>14121.8</v>
      </c>
      <c r="N14" s="63" t="s">
        <v>12</v>
      </c>
      <c r="O14" s="62">
        <f>SUMIF(Table3[Description],' Accting USE Data Entry Form'!$B14,Table3[Invoice Amount])</f>
        <v>0</v>
      </c>
      <c r="P14" s="63" t="s">
        <v>10</v>
      </c>
      <c r="Q14" s="64">
        <v>0</v>
      </c>
    </row>
    <row r="15" spans="1:17" ht="14.45" customHeight="1" x14ac:dyDescent="0.35">
      <c r="A15" s="106">
        <v>5</v>
      </c>
      <c r="B15" s="120" t="s">
        <v>86</v>
      </c>
      <c r="C15" s="124">
        <v>43159</v>
      </c>
      <c r="D15" s="103">
        <v>1</v>
      </c>
      <c r="E15" s="25" t="s">
        <v>27</v>
      </c>
      <c r="F15" s="65">
        <v>12021</v>
      </c>
      <c r="G15" s="75"/>
      <c r="H15" s="76" t="s">
        <v>10</v>
      </c>
      <c r="I15" s="81">
        <f t="shared" si="0"/>
        <v>12021</v>
      </c>
      <c r="J15" s="78"/>
      <c r="K15" s="79">
        <f t="shared" ref="K15" si="4">+I15</f>
        <v>12021</v>
      </c>
      <c r="L15" s="80" t="s">
        <v>12</v>
      </c>
      <c r="M15" s="77">
        <f t="shared" si="3"/>
        <v>12021</v>
      </c>
      <c r="N15" s="63" t="s">
        <v>12</v>
      </c>
      <c r="O15" s="62">
        <f>SUMIF(Table3[Description],' Accting USE Data Entry Form'!$B15,Table3[Invoice Amount])</f>
        <v>0</v>
      </c>
      <c r="P15" s="63" t="s">
        <v>10</v>
      </c>
      <c r="Q15" s="64">
        <f t="shared" ref="Q15" si="5">+K15-M15-O15</f>
        <v>0</v>
      </c>
    </row>
    <row r="16" spans="1:17" ht="14.45" customHeight="1" x14ac:dyDescent="0.35">
      <c r="A16" s="106">
        <v>6</v>
      </c>
      <c r="B16" s="121" t="s">
        <v>87</v>
      </c>
      <c r="C16" s="125">
        <v>43161</v>
      </c>
      <c r="D16" s="103">
        <v>1</v>
      </c>
      <c r="E16" s="60" t="s">
        <v>27</v>
      </c>
      <c r="F16" s="126">
        <v>96168</v>
      </c>
      <c r="G16" s="82"/>
      <c r="H16" s="76" t="s">
        <v>10</v>
      </c>
      <c r="I16" s="81">
        <f t="shared" ref="I16:I20" si="6">D16*F16</f>
        <v>96168</v>
      </c>
      <c r="J16" s="78"/>
      <c r="K16" s="79">
        <f t="shared" ref="K16" si="7">+I16</f>
        <v>96168</v>
      </c>
      <c r="L16" s="80" t="s">
        <v>12</v>
      </c>
      <c r="M16" s="77">
        <f t="shared" ref="M16" si="8">K16-O16</f>
        <v>96168</v>
      </c>
      <c r="N16" s="63" t="s">
        <v>12</v>
      </c>
      <c r="O16" s="62">
        <f>SUMIF(Table3[Description],' Accting USE Data Entry Form'!$B16,Table3[Invoice Amount])</f>
        <v>0</v>
      </c>
      <c r="P16" s="63" t="s">
        <v>10</v>
      </c>
      <c r="Q16" s="64">
        <f t="shared" ref="Q16" si="9">+K16-M16-O16</f>
        <v>0</v>
      </c>
    </row>
    <row r="17" spans="1:17" ht="14.45" customHeight="1" x14ac:dyDescent="0.35">
      <c r="A17" s="106">
        <v>7</v>
      </c>
      <c r="B17" s="107" t="s">
        <v>88</v>
      </c>
      <c r="C17" s="105">
        <v>43189</v>
      </c>
      <c r="D17" s="103">
        <v>0</v>
      </c>
      <c r="E17" s="60" t="s">
        <v>27</v>
      </c>
      <c r="F17" s="126">
        <v>96168</v>
      </c>
      <c r="G17" s="82"/>
      <c r="H17" s="76" t="s">
        <v>10</v>
      </c>
      <c r="I17" s="81">
        <f t="shared" si="6"/>
        <v>0</v>
      </c>
      <c r="J17" s="78"/>
      <c r="K17" s="79">
        <f t="shared" ref="K17:K20" si="10">+I17</f>
        <v>0</v>
      </c>
      <c r="L17" s="80" t="s">
        <v>12</v>
      </c>
      <c r="M17" s="77">
        <f t="shared" ref="M17:M20" si="11">K17-O17</f>
        <v>0</v>
      </c>
      <c r="N17" s="63" t="s">
        <v>12</v>
      </c>
      <c r="O17" s="62">
        <f>SUMIF(Table3[Description],' Accting USE Data Entry Form'!$B17,Table3[Invoice Amount])</f>
        <v>0</v>
      </c>
      <c r="P17" s="63" t="s">
        <v>10</v>
      </c>
      <c r="Q17" s="64">
        <f t="shared" ref="Q17:Q20" si="12">+K17-M17-O17</f>
        <v>0</v>
      </c>
    </row>
    <row r="18" spans="1:17" ht="14.45" customHeight="1" x14ac:dyDescent="0.35">
      <c r="A18" s="106">
        <v>8</v>
      </c>
      <c r="B18" s="108" t="s">
        <v>89</v>
      </c>
      <c r="C18" s="105">
        <v>43280</v>
      </c>
      <c r="D18" s="103">
        <v>0</v>
      </c>
      <c r="E18" s="60" t="s">
        <v>27</v>
      </c>
      <c r="F18" s="126">
        <v>36063</v>
      </c>
      <c r="G18" s="82"/>
      <c r="H18" s="76" t="s">
        <v>10</v>
      </c>
      <c r="I18" s="81">
        <f t="shared" si="6"/>
        <v>0</v>
      </c>
      <c r="J18" s="78"/>
      <c r="K18" s="79">
        <f t="shared" si="10"/>
        <v>0</v>
      </c>
      <c r="L18" s="80" t="s">
        <v>12</v>
      </c>
      <c r="M18" s="77">
        <f t="shared" si="11"/>
        <v>0</v>
      </c>
      <c r="N18" s="63" t="s">
        <v>12</v>
      </c>
      <c r="O18" s="62">
        <f>SUMIF(Table3[Description],' Accting USE Data Entry Form'!$B18,Table3[Invoice Amount])</f>
        <v>0</v>
      </c>
      <c r="P18" s="63" t="s">
        <v>10</v>
      </c>
      <c r="Q18" s="64">
        <f t="shared" si="12"/>
        <v>0</v>
      </c>
    </row>
    <row r="19" spans="1:17" ht="14.45" customHeight="1" x14ac:dyDescent="0.35">
      <c r="A19" s="106">
        <v>9</v>
      </c>
      <c r="B19" s="107" t="s">
        <v>90</v>
      </c>
      <c r="C19" s="105">
        <v>43280</v>
      </c>
      <c r="D19" s="103">
        <v>0</v>
      </c>
      <c r="E19" s="60" t="s">
        <v>27</v>
      </c>
      <c r="F19" s="126">
        <v>10</v>
      </c>
      <c r="G19" s="82"/>
      <c r="H19" s="76" t="s">
        <v>10</v>
      </c>
      <c r="I19" s="81">
        <f t="shared" si="6"/>
        <v>0</v>
      </c>
      <c r="J19" s="78"/>
      <c r="K19" s="79">
        <f t="shared" si="10"/>
        <v>0</v>
      </c>
      <c r="L19" s="80" t="s">
        <v>12</v>
      </c>
      <c r="M19" s="77">
        <f t="shared" si="11"/>
        <v>0</v>
      </c>
      <c r="N19" s="63" t="s">
        <v>12</v>
      </c>
      <c r="O19" s="62">
        <f>SUMIF(Table3[Description],' Accting USE Data Entry Form'!$B19,Table3[Invoice Amount])</f>
        <v>0</v>
      </c>
      <c r="P19" s="63" t="s">
        <v>10</v>
      </c>
      <c r="Q19" s="64">
        <f t="shared" si="12"/>
        <v>0</v>
      </c>
    </row>
    <row r="20" spans="1:17" ht="14.45" customHeight="1" x14ac:dyDescent="0.35">
      <c r="A20" s="106">
        <v>10</v>
      </c>
      <c r="B20" s="108" t="s">
        <v>91</v>
      </c>
      <c r="C20" s="105">
        <v>43280</v>
      </c>
      <c r="D20" s="103">
        <v>0</v>
      </c>
      <c r="E20" s="60" t="s">
        <v>27</v>
      </c>
      <c r="F20" s="126">
        <v>2400</v>
      </c>
      <c r="G20" s="82"/>
      <c r="H20" s="76" t="s">
        <v>10</v>
      </c>
      <c r="I20" s="81">
        <f t="shared" si="6"/>
        <v>0</v>
      </c>
      <c r="J20" s="78"/>
      <c r="K20" s="79">
        <f t="shared" si="10"/>
        <v>0</v>
      </c>
      <c r="L20" s="80" t="s">
        <v>12</v>
      </c>
      <c r="M20" s="77">
        <f t="shared" si="11"/>
        <v>0</v>
      </c>
      <c r="N20" s="63" t="s">
        <v>12</v>
      </c>
      <c r="O20" s="62">
        <f>SUMIF(Table3[Description],' Accting USE Data Entry Form'!$B20,Table3[Invoice Amount])</f>
        <v>0</v>
      </c>
      <c r="P20" s="63" t="s">
        <v>10</v>
      </c>
      <c r="Q20" s="64">
        <f t="shared" si="12"/>
        <v>0</v>
      </c>
    </row>
    <row r="21" spans="1:17" ht="14.45" customHeight="1" x14ac:dyDescent="0.4">
      <c r="A21" s="53"/>
      <c r="D21" s="54">
        <f>I21/F21</f>
        <v>0.74373571323889087</v>
      </c>
      <c r="E21" s="55"/>
      <c r="F21" s="56">
        <f>SUM(F11:F20)</f>
        <v>525399</v>
      </c>
      <c r="G21" s="55"/>
      <c r="H21" s="41"/>
      <c r="I21" s="56">
        <f>SUM(I11:I20)</f>
        <v>390758</v>
      </c>
      <c r="J21" s="41"/>
      <c r="K21" s="56">
        <f>SUM(K11:K20)</f>
        <v>390758</v>
      </c>
      <c r="L21" s="55"/>
      <c r="M21" s="56">
        <f>SUM(M11:M20)</f>
        <v>390758</v>
      </c>
      <c r="N21" s="55"/>
      <c r="O21" s="56">
        <f>SUM(O11:O20)</f>
        <v>0</v>
      </c>
      <c r="P21" s="55"/>
      <c r="Q21" s="56">
        <f>SUM(Q11:Q20)</f>
        <v>0</v>
      </c>
    </row>
    <row r="22" spans="1:17" ht="14.45" customHeight="1" x14ac:dyDescent="0.35">
      <c r="H22" s="40"/>
      <c r="J22" s="40"/>
    </row>
    <row r="23" spans="1:17" ht="14.45" customHeight="1" x14ac:dyDescent="0.35">
      <c r="H23" s="40"/>
      <c r="J23" s="40"/>
    </row>
    <row r="24" spans="1:17" ht="14.45" customHeight="1" thickBot="1" x14ac:dyDescent="0.4">
      <c r="A24" s="43" t="s">
        <v>7</v>
      </c>
      <c r="F24" s="140" t="s">
        <v>54</v>
      </c>
      <c r="G24" s="141"/>
      <c r="H24" s="141"/>
      <c r="I24" s="141"/>
      <c r="J24" s="141"/>
      <c r="K24" s="141"/>
      <c r="L24" s="141"/>
      <c r="M24" s="141"/>
      <c r="N24" s="10"/>
      <c r="O24" s="74">
        <f>O5</f>
        <v>43220</v>
      </c>
    </row>
    <row r="25" spans="1:17" ht="14.45" customHeight="1" x14ac:dyDescent="0.35">
      <c r="H25" s="2"/>
      <c r="I25" s="44"/>
      <c r="J25" s="2"/>
      <c r="K25" s="4"/>
      <c r="O25" s="46" t="s">
        <v>3</v>
      </c>
    </row>
    <row r="26" spans="1:17" ht="14.45" customHeight="1" x14ac:dyDescent="0.35">
      <c r="H26" s="2"/>
      <c r="I26" s="44"/>
      <c r="J26" s="2"/>
      <c r="K26" s="4"/>
      <c r="O26" s="46"/>
    </row>
    <row r="27" spans="1:17" ht="14.45" customHeight="1" x14ac:dyDescent="0.35">
      <c r="A27" s="43" t="s">
        <v>8</v>
      </c>
      <c r="H27" s="2"/>
      <c r="I27" s="49"/>
      <c r="J27" s="7"/>
      <c r="K27" s="9"/>
      <c r="L27" s="10"/>
      <c r="M27" s="47"/>
      <c r="N27" s="10"/>
      <c r="O27" s="47"/>
    </row>
    <row r="28" spans="1:17" x14ac:dyDescent="0.35">
      <c r="O28" s="46" t="s">
        <v>3</v>
      </c>
    </row>
  </sheetData>
  <sheetProtection selectLockedCells="1"/>
  <mergeCells count="12">
    <mergeCell ref="A5:B5"/>
    <mergeCell ref="A7:B7"/>
    <mergeCell ref="A8:B8"/>
    <mergeCell ref="A9:B9"/>
    <mergeCell ref="A1:Q1"/>
    <mergeCell ref="A2:Q2"/>
    <mergeCell ref="A3:Q3"/>
    <mergeCell ref="F24:M24"/>
    <mergeCell ref="O6:O7"/>
    <mergeCell ref="D5:H5"/>
    <mergeCell ref="D7:H7"/>
    <mergeCell ref="D9:H9"/>
  </mergeCells>
  <phoneticPr fontId="8" type="noConversion"/>
  <dataValidations count="1">
    <dataValidation type="list" allowBlank="1" showInputMessage="1" showErrorMessage="1" error="Must choose from Drop Down Menu" sqref="B11:B20">
      <formula1>$B$11:$B$20</formula1>
    </dataValidation>
  </dataValidations>
  <pageMargins left="0.75" right="0.75" top="1" bottom="1" header="0.5" footer="0.5"/>
  <pageSetup scale="58" orientation="landscape" horizontalDpi="200" verticalDpi="200" r:id="rId1"/>
  <headerFooter alignWithMargins="0">
    <oddFooter>&amp;L&amp;Z&amp;F &amp;A</oddFooter>
  </headerFooter>
  <ignoredErrors>
    <ignoredError sqref="O11:O12 M11:M12 I11:I12 M21 I21 O13 M13 I13 O14:O15 M14:M15 I14:I15 O16:O20 M16:M20 I16:I20"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C30" sqref="C30"/>
    </sheetView>
  </sheetViews>
  <sheetFormatPr defaultRowHeight="12.75" x14ac:dyDescent="0.35"/>
  <cols>
    <col min="1" max="1" width="10.265625" style="69" customWidth="1"/>
    <col min="2" max="2" width="13" style="69" customWidth="1"/>
    <col min="3" max="3" width="64.265625" customWidth="1"/>
    <col min="4" max="4" width="16.73046875" bestFit="1" customWidth="1"/>
  </cols>
  <sheetData>
    <row r="1" spans="1:4" x14ac:dyDescent="0.35">
      <c r="A1" s="61" t="s">
        <v>51</v>
      </c>
      <c r="B1" s="61" t="s">
        <v>52</v>
      </c>
      <c r="C1" s="67" t="s">
        <v>48</v>
      </c>
      <c r="D1" s="67" t="s">
        <v>53</v>
      </c>
    </row>
    <row r="2" spans="1:4" x14ac:dyDescent="0.35">
      <c r="B2" s="73"/>
      <c r="C2" t="s">
        <v>55</v>
      </c>
      <c r="D2" s="68"/>
    </row>
    <row r="3" spans="1:4" x14ac:dyDescent="0.35">
      <c r="B3" s="73"/>
      <c r="C3" t="s">
        <v>56</v>
      </c>
      <c r="D3" s="68"/>
    </row>
    <row r="4" spans="1:4" x14ac:dyDescent="0.35">
      <c r="B4" s="73"/>
      <c r="C4" t="s">
        <v>57</v>
      </c>
      <c r="D4" s="68"/>
    </row>
    <row r="5" spans="1:4" x14ac:dyDescent="0.35">
      <c r="B5" s="73"/>
      <c r="C5" t="s">
        <v>58</v>
      </c>
      <c r="D5" s="68"/>
    </row>
    <row r="6" spans="1:4" x14ac:dyDescent="0.35">
      <c r="B6" s="73"/>
      <c r="C6" t="s">
        <v>59</v>
      </c>
      <c r="D6" s="68"/>
    </row>
    <row r="7" spans="1:4" x14ac:dyDescent="0.35">
      <c r="B7" s="73"/>
      <c r="C7" t="s">
        <v>60</v>
      </c>
      <c r="D7" s="68"/>
    </row>
    <row r="8" spans="1:4" x14ac:dyDescent="0.35">
      <c r="B8" s="73"/>
      <c r="C8" t="s">
        <v>61</v>
      </c>
      <c r="D8" s="68"/>
    </row>
    <row r="9" spans="1:4" x14ac:dyDescent="0.35">
      <c r="C9" t="s">
        <v>62</v>
      </c>
      <c r="D9" s="68"/>
    </row>
    <row r="10" spans="1:4" x14ac:dyDescent="0.35">
      <c r="C10" t="s">
        <v>63</v>
      </c>
      <c r="D10" s="68"/>
    </row>
    <row r="11" spans="1:4" x14ac:dyDescent="0.35">
      <c r="C11" t="s">
        <v>64</v>
      </c>
      <c r="D11" s="68"/>
    </row>
    <row r="12" spans="1:4" x14ac:dyDescent="0.35">
      <c r="C12" t="s">
        <v>65</v>
      </c>
      <c r="D12" s="68"/>
    </row>
    <row r="13" spans="1:4" x14ac:dyDescent="0.35">
      <c r="C13" t="s">
        <v>66</v>
      </c>
      <c r="D13" s="68"/>
    </row>
    <row r="14" spans="1:4" x14ac:dyDescent="0.35">
      <c r="A14" s="70"/>
      <c r="B14" s="70"/>
      <c r="C14" t="s">
        <v>67</v>
      </c>
      <c r="D14" s="68"/>
    </row>
    <row r="15" spans="1:4" x14ac:dyDescent="0.35">
      <c r="A15" s="70"/>
      <c r="B15" s="70"/>
      <c r="C15" t="s">
        <v>68</v>
      </c>
      <c r="D15" s="68"/>
    </row>
    <row r="16" spans="1:4" x14ac:dyDescent="0.35">
      <c r="A16" s="70"/>
      <c r="B16" s="70"/>
      <c r="C16" t="s">
        <v>69</v>
      </c>
      <c r="D16" s="68"/>
    </row>
    <row r="17" spans="1:4" x14ac:dyDescent="0.35">
      <c r="A17" s="70"/>
      <c r="B17" s="70"/>
      <c r="C17" t="s">
        <v>70</v>
      </c>
      <c r="D17" s="68"/>
    </row>
    <row r="18" spans="1:4" x14ac:dyDescent="0.35">
      <c r="A18" s="70"/>
      <c r="B18" s="70"/>
      <c r="C18" t="s">
        <v>71</v>
      </c>
      <c r="D18" s="68"/>
    </row>
    <row r="19" spans="1:4" x14ac:dyDescent="0.35">
      <c r="A19" s="70"/>
      <c r="B19" s="70"/>
      <c r="C19" t="s">
        <v>72</v>
      </c>
      <c r="D19" s="68"/>
    </row>
    <row r="20" spans="1:4" x14ac:dyDescent="0.35">
      <c r="A20" s="70"/>
      <c r="B20" s="70"/>
      <c r="C20" t="s">
        <v>73</v>
      </c>
      <c r="D20" s="68"/>
    </row>
    <row r="21" spans="1:4" x14ac:dyDescent="0.35">
      <c r="A21" s="70"/>
      <c r="B21" s="70"/>
      <c r="C21" t="s">
        <v>74</v>
      </c>
      <c r="D21" s="68"/>
    </row>
    <row r="22" spans="1:4" x14ac:dyDescent="0.35">
      <c r="A22" s="70"/>
      <c r="B22" s="70"/>
      <c r="C22" t="s">
        <v>75</v>
      </c>
      <c r="D22" s="68"/>
    </row>
    <row r="23" spans="1:4" x14ac:dyDescent="0.35">
      <c r="A23" s="70"/>
      <c r="B23" s="70"/>
      <c r="C23" t="s">
        <v>76</v>
      </c>
      <c r="D23" s="68"/>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Form'!$B$11:$B$20</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2.75" x14ac:dyDescent="0.35"/>
  <cols>
    <col min="2" max="2" width="12.73046875" customWidth="1"/>
    <col min="4" max="4" width="10.1328125" bestFit="1" customWidth="1"/>
  </cols>
  <sheetData>
    <row r="3" spans="2:4" ht="13.15" x14ac:dyDescent="0.4">
      <c r="B3" s="57" t="s">
        <v>50</v>
      </c>
      <c r="D3" t="s">
        <v>3</v>
      </c>
    </row>
    <row r="4" spans="2:4" x14ac:dyDescent="0.35">
      <c r="B4" s="58">
        <v>1</v>
      </c>
      <c r="D4" s="59">
        <v>42400</v>
      </c>
    </row>
    <row r="5" spans="2:4" x14ac:dyDescent="0.35">
      <c r="B5" s="58">
        <v>0.95</v>
      </c>
      <c r="D5" s="59">
        <v>42429</v>
      </c>
    </row>
    <row r="6" spans="2:4" x14ac:dyDescent="0.35">
      <c r="B6" s="58">
        <v>0.89999999999999991</v>
      </c>
      <c r="D6" s="59">
        <v>42460</v>
      </c>
    </row>
    <row r="7" spans="2:4" x14ac:dyDescent="0.35">
      <c r="B7" s="58">
        <v>0.84999999999999987</v>
      </c>
      <c r="D7" s="59">
        <v>42490</v>
      </c>
    </row>
    <row r="8" spans="2:4" x14ac:dyDescent="0.35">
      <c r="B8" s="58">
        <v>0.79999999999999982</v>
      </c>
      <c r="D8" s="59">
        <v>42521</v>
      </c>
    </row>
    <row r="9" spans="2:4" x14ac:dyDescent="0.35">
      <c r="B9" s="58">
        <v>0.74999999999999978</v>
      </c>
      <c r="D9" s="59">
        <v>42551</v>
      </c>
    </row>
    <row r="10" spans="2:4" x14ac:dyDescent="0.35">
      <c r="B10" s="58">
        <v>0.69999999999999973</v>
      </c>
      <c r="D10" s="59">
        <v>42582</v>
      </c>
    </row>
    <row r="11" spans="2:4" x14ac:dyDescent="0.35">
      <c r="B11" s="58">
        <v>0.64999999999999969</v>
      </c>
      <c r="D11" s="59">
        <v>42613</v>
      </c>
    </row>
    <row r="12" spans="2:4" x14ac:dyDescent="0.35">
      <c r="B12" s="58">
        <v>0.59999999999999964</v>
      </c>
      <c r="D12" s="59">
        <v>42643</v>
      </c>
    </row>
    <row r="13" spans="2:4" x14ac:dyDescent="0.35">
      <c r="B13" s="58">
        <v>0.5499999999999996</v>
      </c>
      <c r="D13" s="59">
        <v>42674</v>
      </c>
    </row>
    <row r="14" spans="2:4" x14ac:dyDescent="0.35">
      <c r="B14" s="58">
        <v>0.49999999999999961</v>
      </c>
      <c r="D14" s="59">
        <v>42704</v>
      </c>
    </row>
    <row r="15" spans="2:4" x14ac:dyDescent="0.35">
      <c r="B15" s="58">
        <v>0.44999999999999962</v>
      </c>
      <c r="D15" s="59">
        <v>42735</v>
      </c>
    </row>
    <row r="16" spans="2:4" x14ac:dyDescent="0.35">
      <c r="B16" s="58">
        <v>0.39999999999999963</v>
      </c>
      <c r="D16" s="59">
        <v>42766</v>
      </c>
    </row>
    <row r="17" spans="2:4" x14ac:dyDescent="0.35">
      <c r="B17" s="58">
        <v>0.34999999999999964</v>
      </c>
      <c r="D17" s="59">
        <v>42794</v>
      </c>
    </row>
    <row r="18" spans="2:4" x14ac:dyDescent="0.35">
      <c r="B18" s="58">
        <v>0.29999999999999966</v>
      </c>
      <c r="D18" s="59">
        <v>42825</v>
      </c>
    </row>
    <row r="19" spans="2:4" x14ac:dyDescent="0.35">
      <c r="B19" s="58">
        <v>0.24999999999999967</v>
      </c>
      <c r="D19" s="59">
        <v>42855</v>
      </c>
    </row>
    <row r="20" spans="2:4" x14ac:dyDescent="0.35">
      <c r="B20" s="58">
        <v>0.19999999999999968</v>
      </c>
      <c r="D20" s="59">
        <v>42886</v>
      </c>
    </row>
    <row r="21" spans="2:4" x14ac:dyDescent="0.35">
      <c r="B21" s="58">
        <v>0.14999999999999969</v>
      </c>
      <c r="D21" s="59">
        <v>42916</v>
      </c>
    </row>
    <row r="22" spans="2:4" x14ac:dyDescent="0.35">
      <c r="B22" s="58">
        <v>9.9999999999999686E-2</v>
      </c>
      <c r="D22" s="59">
        <v>42947</v>
      </c>
    </row>
    <row r="23" spans="2:4" x14ac:dyDescent="0.35">
      <c r="B23" s="58">
        <v>4.9999999999999684E-2</v>
      </c>
      <c r="D23" s="59">
        <v>42978</v>
      </c>
    </row>
    <row r="24" spans="2:4" x14ac:dyDescent="0.35">
      <c r="B24" s="58">
        <v>-3.1918911957973251E-16</v>
      </c>
      <c r="D24" s="59">
        <v>43008</v>
      </c>
    </row>
    <row r="25" spans="2:4" x14ac:dyDescent="0.35">
      <c r="D25" s="59">
        <v>43039</v>
      </c>
    </row>
    <row r="26" spans="2:4" x14ac:dyDescent="0.35">
      <c r="D26" s="59">
        <v>43069</v>
      </c>
    </row>
    <row r="27" spans="2:4" x14ac:dyDescent="0.35">
      <c r="D27" s="59">
        <v>43100</v>
      </c>
    </row>
    <row r="28" spans="2:4" x14ac:dyDescent="0.35">
      <c r="D28" s="59">
        <v>43131</v>
      </c>
    </row>
    <row r="29" spans="2:4" x14ac:dyDescent="0.35">
      <c r="D29" s="59">
        <v>43159</v>
      </c>
    </row>
    <row r="30" spans="2:4" x14ac:dyDescent="0.35">
      <c r="D30" s="59">
        <v>43190</v>
      </c>
    </row>
    <row r="31" spans="2:4" x14ac:dyDescent="0.35">
      <c r="D31" s="59">
        <v>43220</v>
      </c>
    </row>
    <row r="32" spans="2:4" x14ac:dyDescent="0.35">
      <c r="D32" s="59">
        <v>43251</v>
      </c>
    </row>
    <row r="33" spans="4:4" x14ac:dyDescent="0.35">
      <c r="D33" s="59">
        <v>43281</v>
      </c>
    </row>
    <row r="34" spans="4:4" x14ac:dyDescent="0.35">
      <c r="D34" s="59">
        <v>43312</v>
      </c>
    </row>
    <row r="35" spans="4:4" x14ac:dyDescent="0.35">
      <c r="D35" s="59">
        <v>43343</v>
      </c>
    </row>
    <row r="36" spans="4:4" x14ac:dyDescent="0.35">
      <c r="D36" s="59">
        <v>43373</v>
      </c>
    </row>
    <row r="37" spans="4:4" x14ac:dyDescent="0.35">
      <c r="D37" s="59">
        <v>43404</v>
      </c>
    </row>
    <row r="38" spans="4:4" x14ac:dyDescent="0.35">
      <c r="D38" s="59">
        <v>43434</v>
      </c>
    </row>
    <row r="39" spans="4:4" x14ac:dyDescent="0.35">
      <c r="D39" s="59">
        <v>43465</v>
      </c>
    </row>
    <row r="40" spans="4:4" x14ac:dyDescent="0.35">
      <c r="D40" s="59">
        <v>43496</v>
      </c>
    </row>
    <row r="41" spans="4:4" x14ac:dyDescent="0.35">
      <c r="D41" s="59">
        <v>43524</v>
      </c>
    </row>
    <row r="42" spans="4:4" x14ac:dyDescent="0.35">
      <c r="D42" s="59">
        <v>43555</v>
      </c>
    </row>
    <row r="43" spans="4:4" x14ac:dyDescent="0.35">
      <c r="D43" s="59">
        <v>43585</v>
      </c>
    </row>
    <row r="44" spans="4:4" x14ac:dyDescent="0.35">
      <c r="D44" s="59">
        <v>43616</v>
      </c>
    </row>
    <row r="45" spans="4:4" x14ac:dyDescent="0.35">
      <c r="D45" s="59">
        <v>43646</v>
      </c>
    </row>
    <row r="46" spans="4:4" x14ac:dyDescent="0.35">
      <c r="D46" s="59">
        <v>43677</v>
      </c>
    </row>
    <row r="47" spans="4:4" x14ac:dyDescent="0.35">
      <c r="D47" s="59">
        <v>43708</v>
      </c>
    </row>
    <row r="48" spans="4:4" x14ac:dyDescent="0.35">
      <c r="D48" s="59">
        <v>43738</v>
      </c>
    </row>
    <row r="49" spans="4:4" x14ac:dyDescent="0.35">
      <c r="D49" s="59">
        <v>43769</v>
      </c>
    </row>
    <row r="50" spans="4:4" x14ac:dyDescent="0.35">
      <c r="D50" s="59">
        <v>43799</v>
      </c>
    </row>
    <row r="51" spans="4:4" x14ac:dyDescent="0.35">
      <c r="D51" s="59">
        <v>43830</v>
      </c>
    </row>
    <row r="52" spans="4:4" x14ac:dyDescent="0.35">
      <c r="D52" s="59">
        <v>43861</v>
      </c>
    </row>
    <row r="53" spans="4:4" x14ac:dyDescent="0.35">
      <c r="D53" s="59">
        <v>43890</v>
      </c>
    </row>
    <row r="54" spans="4:4" x14ac:dyDescent="0.35">
      <c r="D54" s="59">
        <v>43921</v>
      </c>
    </row>
    <row r="55" spans="4:4" x14ac:dyDescent="0.35">
      <c r="D55" s="59">
        <v>43951</v>
      </c>
    </row>
    <row r="56" spans="4:4" x14ac:dyDescent="0.35">
      <c r="D56" s="59">
        <v>43982</v>
      </c>
    </row>
    <row r="57" spans="4:4" x14ac:dyDescent="0.35">
      <c r="D57" s="59">
        <v>44012</v>
      </c>
    </row>
    <row r="58" spans="4:4" x14ac:dyDescent="0.35">
      <c r="D58" s="59">
        <v>44043</v>
      </c>
    </row>
    <row r="59" spans="4:4" x14ac:dyDescent="0.35">
      <c r="D59" s="59">
        <v>44074</v>
      </c>
    </row>
    <row r="60" spans="4:4" x14ac:dyDescent="0.35">
      <c r="D60" s="59">
        <v>44104</v>
      </c>
    </row>
    <row r="61" spans="4:4" x14ac:dyDescent="0.35">
      <c r="D61" s="59">
        <v>44135</v>
      </c>
    </row>
    <row r="62" spans="4:4" x14ac:dyDescent="0.35">
      <c r="D62" s="59">
        <v>44165</v>
      </c>
    </row>
    <row r="63" spans="4:4" x14ac:dyDescent="0.35">
      <c r="D63" s="59">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2016-02-03T19:41:17Z</cp:lastPrinted>
  <dcterms:created xsi:type="dcterms:W3CDTF">2007-10-19T12:34:40Z</dcterms:created>
  <dcterms:modified xsi:type="dcterms:W3CDTF">2018-05-08T13:42:24Z</dcterms:modified>
</cp:coreProperties>
</file>