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8 open subcontracts\18-C0760 Pesh- LCLSII 2K CB PHPK\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G10" i="1" l="1"/>
  <c r="G11" i="1"/>
  <c r="G12" i="1"/>
  <c r="G13" i="1"/>
  <c r="G14" i="1"/>
  <c r="G15" i="1"/>
  <c r="G16" i="1" l="1"/>
  <c r="O17" i="3"/>
  <c r="I17" i="3"/>
  <c r="K17" i="3"/>
  <c r="M17" i="3" s="1"/>
  <c r="S17" i="3" s="1"/>
  <c r="H7" i="1"/>
  <c r="C7" i="1"/>
  <c r="C5" i="1"/>
  <c r="K7" i="1"/>
  <c r="O22" i="3"/>
  <c r="O12" i="3"/>
  <c r="O13" i="3"/>
  <c r="O14" i="3"/>
  <c r="O15" i="3"/>
  <c r="O16" i="3"/>
  <c r="O18" i="3"/>
  <c r="M18" i="3" s="1"/>
  <c r="O11" i="3"/>
  <c r="C15" i="1"/>
  <c r="C14" i="1"/>
  <c r="C13" i="1"/>
  <c r="C12" i="1"/>
  <c r="C11" i="1"/>
  <c r="C10" i="1"/>
  <c r="I18" i="3"/>
  <c r="K18" i="3"/>
  <c r="F19" i="3"/>
  <c r="I16" i="3"/>
  <c r="K16" i="3" s="1"/>
  <c r="I15" i="3"/>
  <c r="K15" i="3" s="1"/>
  <c r="I14" i="3"/>
  <c r="K14" i="3" s="1"/>
  <c r="I13" i="3"/>
  <c r="K13" i="3" s="1"/>
  <c r="I12" i="3"/>
  <c r="K12" i="3" s="1"/>
  <c r="I11" i="3"/>
  <c r="K11" i="3" s="1"/>
  <c r="E12" i="1"/>
  <c r="E11" i="1"/>
  <c r="E10" i="1"/>
  <c r="Q17" i="3" l="1"/>
  <c r="M15" i="3"/>
  <c r="Q15" i="3" s="1"/>
  <c r="Q18" i="3"/>
  <c r="S18" i="3"/>
  <c r="M14" i="3"/>
  <c r="Q14" i="3" s="1"/>
  <c r="M16" i="3"/>
  <c r="M11" i="3"/>
  <c r="Q11" i="3" s="1"/>
  <c r="M13" i="3"/>
  <c r="Q13" i="3" s="1"/>
  <c r="K19" i="3"/>
  <c r="M12" i="3"/>
  <c r="Q12" i="3" s="1"/>
  <c r="I19" i="3"/>
  <c r="D19" i="3" s="1"/>
  <c r="O19" i="3"/>
  <c r="Q19" i="3" l="1"/>
  <c r="M19" i="3"/>
</calcChain>
</file>

<file path=xl/sharedStrings.xml><?xml version="1.0" encoding="utf-8"?>
<sst xmlns="http://schemas.openxmlformats.org/spreadsheetml/2006/main" count="124" uniqueCount="66">
  <si>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</si>
  <si>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</si>
  <si>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</si>
  <si>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</si>
  <si>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</si>
  <si>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</si>
  <si>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</si>
  <si>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</si>
  <si>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</si>
  <si>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</si>
  <si>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</si>
  <si>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</si>
  <si>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</si>
  <si>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</si>
  <si>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</si>
  <si>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</si>
  <si>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</si>
  <si>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</si>
  <si>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</si>
  <si>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</si>
  <si>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</si>
  <si>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</si>
  <si>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</si>
  <si>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</si>
  <si>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</si>
  <si>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</si>
  <si>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</si>
  <si>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</si>
  <si>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</si>
  <si>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</si>
  <si>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</si>
  <si>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</si>
  <si>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</si>
  <si>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</si>
  <si>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</si>
  <si>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</si>
  <si>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</si>
  <si>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</si>
  <si>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</si>
  <si>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</si>
  <si>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</si>
  <si>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</si>
  <si>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</si>
  <si>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</si>
  <si>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</si>
  <si>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</si>
  <si>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</si>
  <si>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</si>
  <si>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</si>
  <si>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</si>
  <si>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</si>
  <si>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</si>
  <si>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</si>
  <si>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</si>
  <si>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</si>
  <si>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</si>
  <si>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</si>
  <si>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Kickoff Meeting</t>
  </si>
  <si>
    <t>John Hogan</t>
  </si>
  <si>
    <t>JSA-18-C0760</t>
  </si>
  <si>
    <t>Pre-fabrication meeting (Referred to as a Final Design Review (FDR) in the specification)</t>
  </si>
  <si>
    <t xml:space="preserve">Key Material Receipt at Vendor Facility </t>
  </si>
  <si>
    <t>Install Valves and Bayonets in Top Plate Weldment</t>
  </si>
  <si>
    <t>Factory Acceptance Test Cold Box</t>
  </si>
  <si>
    <t>Delivered to Bldg 905 at SLAC</t>
  </si>
  <si>
    <t>Mike Agosta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</si>
</sst>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indexed="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0" borderId="4" xfId="0" applyFont="1" applyBorder="1" applyAlignment="1">
      <alignment wrapText="1"/>
    </xf>
    <xf numFmtId="4" fontId="0" fillId="0" borderId="0" xfId="0" applyNumberFormat="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1" xfId="0" applyFont="1" applyBorder="1" applyAlignment="1" applyProtection="1">
      <alignment horizontal="center"/>
    </xf>
    <xf numFmtId="10" fontId="9" fillId="0" borderId="1" xfId="1" applyNumberFormat="1" applyFont="1" applyBorder="1" applyAlignment="1" applyProtection="1">
      <alignment horizontal="center"/>
    </xf>
    <xf numFmtId="10" fontId="9" fillId="0" borderId="0" xfId="1" applyNumberFormat="1" applyFont="1" applyBorder="1" applyProtection="1"/>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12"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xf numFmtId="0" fontId="0" fillId="0" borderId="4" xfId="0" applyFill="1" applyBorder="1" applyAlignment="1">
      <alignment wrapText="1"/>
    </xf>
    <xf numFmtId="0" fontId="9" fillId="0" borderId="4" xfId="0" applyFont="1" applyFill="1" applyBorder="1" applyAlignment="1">
      <alignment wrapText="1"/>
    </xf>
    <xf numFmtId="44" fontId="21" fillId="0" borderId="9" xfId="16" applyFont="1" applyFill="1" applyBorder="1" applyAlignment="1">
      <alignment horizontal="center"/>
    </xf>
    <xf numFmtId="44" fontId="0" fillId="10" borderId="9" xfId="16" applyFont="1" applyFill="1" applyBorder="1" applyAlignment="1">
      <alignment horizontal="center"/>
    </xf>
    <xf numFmtId="14" fontId="20" fillId="0" borderId="5" xfId="0" applyNumberFormat="1" applyFont="1" applyFill="1" applyBorder="1" applyAlignment="1">
      <alignment horizontal="right" vertical="center" wrapText="1"/>
    </xf>
    <xf numFmtId="44" fontId="21" fillId="0" borderId="8" xfId="16" applyFont="1" applyFill="1" applyBorder="1" applyAlignment="1">
      <alignment horizontal="center"/>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7">
    <dxf>
      <fill>
        <patternFill>
          <bgColor theme="1" tint="0.24994659260841701"/>
        </patternFill>
      </fill>
    </dxf>
    <dxf>
      <fill>
        <patternFill>
          <bgColor theme="1" tint="0.24994659260841701"/>
        </patternFill>
      </fill>
    </dxf>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6">
  <autoFilter ref="A1:D23"/>
  <tableColumns count="4">
    <tableColumn id="1" name="Invoice #" totalsRowLabel="Total" dataDxfId="5"/>
    <tableColumn id="2" name="Invoice Date" dataDxfId="4"/>
    <tableColumn id="3" name="Description"/>
    <tableColumn id="4" name="Invoice Amount" totalsRowFunction="sum" totalsRowDxfId="3"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tabSelected="1" zoomScaleNormal="100" workbookViewId="0">
      <selection activeCell="P12" sqref="P12"/>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27" t="s">
        <v>4</v>
      </c>
      <c r="B1" s="127"/>
      <c r="C1" s="127"/>
      <c r="D1" s="127"/>
      <c r="E1" s="127"/>
      <c r="F1" s="127"/>
      <c r="G1" s="127"/>
      <c r="H1" s="127"/>
      <c r="I1" s="127"/>
      <c r="J1" s="127"/>
      <c r="K1" s="127"/>
      <c r="L1" s="127"/>
    </row>
    <row r="2" spans="1:12" ht="15.6" x14ac:dyDescent="0.3">
      <c r="A2" s="127" t="s">
        <v>34</v>
      </c>
      <c r="B2" s="127"/>
      <c r="C2" s="127"/>
      <c r="D2" s="127"/>
      <c r="E2" s="127"/>
      <c r="F2" s="127"/>
      <c r="G2" s="127"/>
      <c r="H2" s="127"/>
      <c r="I2" s="127"/>
      <c r="J2" s="127"/>
      <c r="K2" s="127"/>
      <c r="L2" s="127"/>
    </row>
    <row r="3" spans="1:12" ht="15.6" x14ac:dyDescent="0.3">
      <c r="A3" s="127" t="s">
        <v>18</v>
      </c>
      <c r="B3" s="127"/>
      <c r="C3" s="127"/>
      <c r="D3" s="127"/>
      <c r="E3" s="127"/>
      <c r="F3" s="127"/>
      <c r="G3" s="127"/>
      <c r="H3" s="127"/>
      <c r="I3" s="127"/>
      <c r="J3" s="127"/>
      <c r="K3" s="127"/>
      <c r="L3" s="127"/>
    </row>
    <row r="4" spans="1:12" ht="27.75" customHeight="1" x14ac:dyDescent="0.3">
      <c r="A4" s="127"/>
      <c r="B4" s="127"/>
      <c r="C4" s="127"/>
      <c r="D4" s="127"/>
      <c r="E4" s="127"/>
      <c r="F4" s="127"/>
      <c r="G4" s="127"/>
      <c r="H4" s="127"/>
      <c r="I4" s="127"/>
      <c r="J4" s="127"/>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JSA-18-C0760</v>
      </c>
      <c r="D7" s="24"/>
      <c r="E7" s="88"/>
      <c r="F7" s="24"/>
      <c r="G7" s="90" t="s">
        <v>41</v>
      </c>
      <c r="H7" s="33" t="str">
        <f>' Accting USE Data Entry Form'!$D$9</f>
        <v>Ted Peshehonoff</v>
      </c>
      <c r="I7" s="33"/>
      <c r="J7" s="17" t="s">
        <v>45</v>
      </c>
      <c r="K7" s="73">
        <f>' Accting USE Data Entry Form'!O5</f>
        <v>43281</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0" t="str">
        <f>IF(' Accting USE Data Entry Form'!B11&gt;0,' Accting USE Data Entry Form'!B11,"")</f>
        <v>Kickoff Meeting</v>
      </c>
      <c r="H10" s="130"/>
      <c r="I10" s="130"/>
      <c r="J10" s="130"/>
      <c r="K10" s="130"/>
      <c r="L10" s="130"/>
    </row>
    <row r="11" spans="1:12" ht="13.2" customHeight="1" x14ac:dyDescent="0.25">
      <c r="A11" s="123">
        <v>2</v>
      </c>
      <c r="B11" s="120"/>
      <c r="C11" s="122">
        <f>IF(' Accting USE Data Entry Form'!D12&gt;0,' Accting USE Data Entry Form'!D12,0)</f>
        <v>1</v>
      </c>
      <c r="D11" s="118"/>
      <c r="E11" s="119" t="str">
        <f t="shared" ref="E11:E12" si="0">IF($L$5="yes","X"," ")</f>
        <v xml:space="preserve"> </v>
      </c>
      <c r="F11" s="120"/>
      <c r="G11" s="131" t="str">
        <f>IF(' Accting USE Data Entry Form'!B12&gt;0,' Accting USE Data Entry Form'!B12,"")</f>
        <v>Pre-fabrication meeting (Referred to as a Final Design Review (FDR) in the specification)</v>
      </c>
      <c r="H11" s="131"/>
      <c r="I11" s="131"/>
      <c r="J11" s="131"/>
      <c r="K11" s="131"/>
      <c r="L11" s="131"/>
    </row>
    <row r="12" spans="1:12" ht="13.2" customHeight="1" x14ac:dyDescent="0.25">
      <c r="A12" s="124">
        <v>3</v>
      </c>
      <c r="B12" s="12"/>
      <c r="C12" s="125">
        <f>IF(' Accting USE Data Entry Form'!D13&gt;0,' Accting USE Data Entry Form'!D13,0)</f>
        <v>0</v>
      </c>
      <c r="D12" s="126"/>
      <c r="E12" s="36" t="str">
        <f t="shared" si="0"/>
        <v xml:space="preserve"> </v>
      </c>
      <c r="F12" s="12"/>
      <c r="G12" s="130" t="str">
        <f>IF(' Accting USE Data Entry Form'!B13&gt;0,' Accting USE Data Entry Form'!B13,"")</f>
        <v xml:space="preserve">Key Material Receipt at Vendor Facility </v>
      </c>
      <c r="H12" s="130"/>
      <c r="I12" s="130"/>
      <c r="J12" s="130"/>
      <c r="K12" s="130"/>
      <c r="L12" s="130"/>
    </row>
    <row r="13" spans="1:12" ht="13.2" customHeight="1" x14ac:dyDescent="0.25">
      <c r="A13" s="91">
        <v>4</v>
      </c>
      <c r="C13" s="68">
        <f>IF(' Accting USE Data Entry Form'!D14&gt;0,' Accting USE Data Entry Form'!D14,0)</f>
        <v>0</v>
      </c>
      <c r="D13" s="37"/>
      <c r="E13" s="36"/>
      <c r="G13" s="130" t="str">
        <f>IF(' Accting USE Data Entry Form'!B14&gt;0,' Accting USE Data Entry Form'!B14,"")</f>
        <v>Install Valves and Bayonets in Top Plate Weldment</v>
      </c>
      <c r="H13" s="130"/>
      <c r="I13" s="130"/>
      <c r="J13" s="130"/>
      <c r="K13" s="130"/>
      <c r="L13" s="130"/>
    </row>
    <row r="14" spans="1:12" ht="13.2" customHeight="1" x14ac:dyDescent="0.25">
      <c r="A14" s="124">
        <v>5</v>
      </c>
      <c r="B14" s="12"/>
      <c r="C14" s="125">
        <f>IF(' Accting USE Data Entry Form'!D15&gt;0,' Accting USE Data Entry Form'!D15,0)</f>
        <v>0</v>
      </c>
      <c r="D14" s="126"/>
      <c r="E14" s="36"/>
      <c r="F14" s="12"/>
      <c r="G14" s="130" t="str">
        <f>IF(' Accting USE Data Entry Form'!B15&gt;0,' Accting USE Data Entry Form'!B15,"")</f>
        <v>Factory Acceptance Test Cold Box</v>
      </c>
      <c r="H14" s="130"/>
      <c r="I14" s="130"/>
      <c r="J14" s="130"/>
      <c r="K14" s="130"/>
      <c r="L14" s="130"/>
    </row>
    <row r="15" spans="1:12" ht="13.2" customHeight="1" x14ac:dyDescent="0.25">
      <c r="A15" s="91">
        <v>6</v>
      </c>
      <c r="C15" s="68">
        <f>IF(' Accting USE Data Entry Form'!D16&gt;0,' Accting USE Data Entry Form'!D16,0)</f>
        <v>0</v>
      </c>
      <c r="D15" s="37"/>
      <c r="E15" s="36"/>
      <c r="G15" s="130" t="str">
        <f>IF(' Accting USE Data Entry Form'!B16&gt;0,' Accting USE Data Entry Form'!B16,"")</f>
        <v>Delivered to Bldg 905 at SLAC</v>
      </c>
      <c r="H15" s="130"/>
      <c r="I15" s="130"/>
      <c r="J15" s="130"/>
      <c r="K15" s="130"/>
      <c r="L15" s="130"/>
    </row>
    <row r="16" spans="1:12" ht="13.2" customHeight="1" x14ac:dyDescent="0.25">
      <c r="A16" s="91"/>
      <c r="C16" s="68"/>
      <c r="D16" s="37"/>
      <c r="E16" s="36"/>
      <c r="G16" s="130" t="str">
        <f>IF(' Accting USE Data Entry Form'!B18&gt;0,' Accting USE Data Entry Form'!B18,"")</f>
        <v/>
      </c>
      <c r="H16" s="132"/>
      <c r="I16" s="132"/>
      <c r="J16" s="132"/>
      <c r="K16" s="132"/>
      <c r="L16" s="132"/>
    </row>
    <row r="17" spans="1:12" ht="20.25" customHeight="1" x14ac:dyDescent="0.25">
      <c r="A17" s="92" t="s">
        <v>30</v>
      </c>
      <c r="B17" s="10"/>
      <c r="C17" s="7"/>
      <c r="D17" s="7"/>
      <c r="E17" s="8"/>
      <c r="F17" s="7"/>
      <c r="G17" s="7"/>
      <c r="H17" s="109" t="s">
        <v>65</v>
      </c>
      <c r="I17" s="6"/>
      <c r="J17" s="23"/>
      <c r="K17" s="6"/>
      <c r="L17" s="110">
        <v>43279</v>
      </c>
    </row>
    <row r="18" spans="1:12" ht="23.25" customHeight="1" x14ac:dyDescent="0.25">
      <c r="A18" s="10"/>
      <c r="B18" s="10"/>
      <c r="C18" s="10"/>
      <c r="D18" s="10"/>
      <c r="E18" s="93"/>
      <c r="F18" s="128" t="s">
        <v>31</v>
      </c>
      <c r="G18" s="129"/>
      <c r="H18" s="129"/>
      <c r="I18" s="129"/>
      <c r="J18" s="129"/>
      <c r="K18" s="94"/>
      <c r="L18" s="94" t="s">
        <v>3</v>
      </c>
    </row>
    <row r="19" spans="1:12" x14ac:dyDescent="0.25">
      <c r="A19" s="92" t="s">
        <v>29</v>
      </c>
      <c r="B19" s="10"/>
      <c r="C19" s="10"/>
      <c r="D19" s="10"/>
      <c r="E19" s="93"/>
      <c r="F19" s="7"/>
      <c r="G19" s="7"/>
      <c r="H19" s="109" t="s">
        <v>58</v>
      </c>
      <c r="I19" s="6"/>
      <c r="J19" s="23"/>
      <c r="K19" s="6"/>
      <c r="L19" s="110">
        <v>43279</v>
      </c>
    </row>
    <row r="20" spans="1:12" ht="23.25" customHeight="1" x14ac:dyDescent="0.25">
      <c r="A20" s="10"/>
      <c r="B20" s="10"/>
      <c r="C20" s="10"/>
      <c r="D20" s="10"/>
      <c r="E20" s="93"/>
      <c r="F20" s="7"/>
      <c r="G20" s="7"/>
      <c r="H20" s="7"/>
      <c r="I20" s="7"/>
      <c r="J20" s="9" t="s">
        <v>32</v>
      </c>
      <c r="K20" s="94"/>
      <c r="L20" s="94" t="s">
        <v>3</v>
      </c>
    </row>
    <row r="21" spans="1:12" ht="15.75" customHeight="1" x14ac:dyDescent="0.25">
      <c r="A21" s="92"/>
      <c r="B21" s="10"/>
      <c r="C21" s="10"/>
      <c r="D21" s="10"/>
      <c r="E21" s="93"/>
      <c r="F21" s="7"/>
      <c r="G21" s="7"/>
      <c r="H21" s="7"/>
      <c r="I21" s="7"/>
      <c r="J21" s="9"/>
      <c r="K21" s="94"/>
      <c r="L21" s="94"/>
    </row>
    <row r="22" spans="1:12" ht="23.25" customHeight="1" x14ac:dyDescent="0.25">
      <c r="A22" s="10"/>
      <c r="B22" s="10"/>
      <c r="C22" s="10"/>
      <c r="D22" s="10"/>
      <c r="E22" s="93"/>
      <c r="F22" s="7"/>
      <c r="G22" s="7"/>
      <c r="H22" s="7"/>
      <c r="I22" s="7"/>
      <c r="J22" s="9"/>
      <c r="K22" s="94"/>
      <c r="L22" s="10"/>
    </row>
    <row r="23" spans="1:12" ht="15.75" customHeight="1" x14ac:dyDescent="0.25">
      <c r="A23" s="95" t="s">
        <v>25</v>
      </c>
      <c r="B23" s="95"/>
      <c r="C23" s="95"/>
      <c r="D23" s="95"/>
      <c r="E23" s="96"/>
      <c r="F23" s="97"/>
      <c r="G23" s="97"/>
      <c r="H23" s="97"/>
      <c r="I23" s="97"/>
      <c r="J23" s="98"/>
      <c r="K23" s="99"/>
      <c r="L23" s="95"/>
    </row>
    <row r="24" spans="1:12" ht="27.75" customHeight="1" x14ac:dyDescent="0.25">
      <c r="A24" s="100"/>
      <c r="B24" s="100"/>
      <c r="C24" s="100"/>
      <c r="D24" s="100"/>
      <c r="E24" s="101"/>
      <c r="F24" s="102"/>
      <c r="G24" s="102"/>
      <c r="H24" s="102"/>
      <c r="I24" s="102"/>
      <c r="J24" s="103"/>
      <c r="K24" s="104"/>
      <c r="L24" s="100"/>
    </row>
    <row r="25" spans="1:12" x14ac:dyDescent="0.25">
      <c r="A25" s="105" t="s">
        <v>23</v>
      </c>
      <c r="B25" s="100"/>
      <c r="C25" s="100"/>
      <c r="D25" s="100"/>
      <c r="E25" s="101"/>
      <c r="F25" s="102"/>
      <c r="G25" s="102"/>
      <c r="H25" s="102"/>
      <c r="I25" s="26"/>
      <c r="J25" s="27"/>
      <c r="K25" s="26"/>
      <c r="L25" s="26"/>
    </row>
    <row r="26" spans="1:12" ht="23.25" customHeight="1" x14ac:dyDescent="0.25">
      <c r="A26" s="100"/>
      <c r="B26" s="100"/>
      <c r="C26" s="100"/>
      <c r="D26" s="100"/>
      <c r="E26" s="101"/>
      <c r="F26" s="102"/>
      <c r="G26" s="102"/>
      <c r="H26" s="102"/>
      <c r="I26" s="102"/>
      <c r="J26" s="103"/>
      <c r="K26" s="104" t="s">
        <v>3</v>
      </c>
      <c r="L26" s="100"/>
    </row>
    <row r="27" spans="1:12" x14ac:dyDescent="0.25">
      <c r="A27" s="105" t="s">
        <v>22</v>
      </c>
      <c r="B27" s="100"/>
      <c r="C27" s="100"/>
      <c r="D27" s="100"/>
      <c r="E27" s="101"/>
      <c r="F27" s="102"/>
      <c r="G27" s="26"/>
      <c r="H27" s="26"/>
      <c r="I27" s="26"/>
      <c r="J27" s="27"/>
      <c r="K27" s="26"/>
      <c r="L27" s="26"/>
    </row>
    <row r="28" spans="1:12" ht="16.5" customHeight="1" x14ac:dyDescent="0.25">
      <c r="A28" s="100"/>
      <c r="B28" s="100"/>
      <c r="C28" s="100"/>
      <c r="D28" s="100"/>
      <c r="E28" s="101"/>
      <c r="F28" s="100"/>
      <c r="G28" s="100"/>
      <c r="H28" s="100"/>
      <c r="I28" s="100"/>
      <c r="J28" s="104"/>
      <c r="K28" s="104" t="s">
        <v>3</v>
      </c>
      <c r="L28" s="100"/>
    </row>
    <row r="29" spans="1:12" x14ac:dyDescent="0.25">
      <c r="A29" s="100"/>
      <c r="B29" s="100"/>
      <c r="C29" s="100"/>
      <c r="D29" s="100"/>
      <c r="E29" s="101"/>
      <c r="F29" s="100"/>
      <c r="G29" s="100"/>
      <c r="H29" s="100"/>
      <c r="I29" s="100"/>
      <c r="J29" s="100"/>
      <c r="K29" s="100"/>
      <c r="L29" s="100"/>
    </row>
  </sheetData>
  <sheetProtection selectLockedCells="1"/>
  <mergeCells count="12">
    <mergeCell ref="A4:J4"/>
    <mergeCell ref="A1:L1"/>
    <mergeCell ref="A2:L2"/>
    <mergeCell ref="A3:L3"/>
    <mergeCell ref="F18:J18"/>
    <mergeCell ref="G10:L10"/>
    <mergeCell ref="G11:L11"/>
    <mergeCell ref="G12:L12"/>
    <mergeCell ref="G13:L13"/>
    <mergeCell ref="G14:L14"/>
    <mergeCell ref="G15:L15"/>
    <mergeCell ref="G16:L16"/>
  </mergeCells>
  <phoneticPr fontId="8" type="noConversion"/>
  <conditionalFormatting sqref="E10:E16">
    <cfRule type="expression" dxfId="1" priority="8">
      <formula>$L$5="no"</formula>
    </cfRule>
  </conditionalFormatting>
  <conditionalFormatting sqref="C10:C16">
    <cfRule type="expression" dxfId="0" priority="6">
      <formula>$L$5="yes"</formula>
    </cfRule>
  </conditionalFormatting>
  <dataValidations count="1">
    <dataValidation allowBlank="1" sqref="K7 C10:C16"/>
  </dataValidations>
  <printOptions horizontalCentered="1"/>
  <pageMargins left="0.5" right="0.5" top="0.5" bottom="0.5" header="0.5" footer="0.5"/>
  <pageSetup scale="62" orientation="portrait" r:id="rId1"/>
  <headerFooter alignWithMargins="0">
    <oddFooter>&amp;L&amp;8&amp;Z&amp;F</oddFooter>
  </headerFooter>
  <ignoredErrors>
    <ignoredError sqref="C9 H7 C7 C5 C10:C15 G10:L1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3"/>
      <c r="B1" s="133"/>
      <c r="C1" s="133"/>
      <c r="D1" s="133"/>
      <c r="E1" s="133"/>
      <c r="F1" s="133"/>
      <c r="G1" s="133"/>
      <c r="H1" s="133"/>
    </row>
    <row r="2" spans="1:11" ht="15.6" x14ac:dyDescent="0.3">
      <c r="A2" s="134" t="s">
        <v>4</v>
      </c>
      <c r="B2" s="134"/>
      <c r="C2" s="134"/>
      <c r="D2" s="134"/>
      <c r="E2" s="134"/>
      <c r="F2" s="134"/>
      <c r="G2" s="134"/>
      <c r="H2" s="134"/>
      <c r="I2" s="134"/>
      <c r="J2" s="134"/>
    </row>
    <row r="3" spans="1:11" ht="15.6" x14ac:dyDescent="0.3">
      <c r="A3" s="134" t="s">
        <v>34</v>
      </c>
      <c r="B3" s="134"/>
      <c r="C3" s="134"/>
      <c r="D3" s="134"/>
      <c r="E3" s="134"/>
      <c r="F3" s="134"/>
      <c r="G3" s="134"/>
      <c r="H3" s="134"/>
      <c r="I3" s="134"/>
      <c r="J3" s="134"/>
    </row>
    <row r="4" spans="1:11" ht="15.6" x14ac:dyDescent="0.3">
      <c r="A4" s="134" t="s">
        <v>44</v>
      </c>
      <c r="B4" s="134"/>
      <c r="C4" s="134"/>
      <c r="D4" s="134"/>
      <c r="E4" s="134"/>
      <c r="F4" s="134"/>
      <c r="G4" s="134"/>
      <c r="H4" s="134"/>
      <c r="I4" s="134"/>
      <c r="J4" s="134"/>
    </row>
    <row r="6" spans="1:11" ht="30.75" customHeight="1" x14ac:dyDescent="0.25">
      <c r="A6" s="135" t="s">
        <v>37</v>
      </c>
      <c r="B6" s="136"/>
      <c r="C6" s="136"/>
      <c r="D6" s="136"/>
      <c r="E6" s="136"/>
      <c r="F6" s="136"/>
      <c r="G6" s="136"/>
      <c r="H6" s="136"/>
      <c r="I6" s="136"/>
      <c r="J6" s="136"/>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5" t="s">
        <v>36</v>
      </c>
      <c r="B10" s="136"/>
      <c r="C10" s="136"/>
      <c r="D10" s="136"/>
      <c r="E10" s="136"/>
      <c r="F10" s="136"/>
      <c r="G10" s="136"/>
      <c r="H10" s="136"/>
      <c r="I10" s="136"/>
      <c r="J10" s="136"/>
    </row>
    <row r="11" spans="1:11" ht="65.25" customHeight="1" x14ac:dyDescent="0.25">
      <c r="B11" s="135" t="s">
        <v>46</v>
      </c>
      <c r="C11" s="136"/>
      <c r="D11" s="136"/>
      <c r="E11" s="136"/>
      <c r="F11" s="136"/>
      <c r="G11" s="136"/>
      <c r="H11" s="136"/>
      <c r="I11" s="136"/>
      <c r="J11" s="32"/>
      <c r="K11" s="32"/>
    </row>
    <row r="12" spans="1:11" ht="19.5" customHeight="1" x14ac:dyDescent="0.25">
      <c r="A12" s="11"/>
      <c r="B12" s="11"/>
      <c r="C12" s="11"/>
      <c r="D12" s="11"/>
      <c r="E12" s="11"/>
      <c r="F12" s="11"/>
      <c r="G12" s="11"/>
      <c r="H12" s="11"/>
    </row>
    <row r="13" spans="1:11" ht="43.5" customHeight="1" x14ac:dyDescent="0.25">
      <c r="A13" s="135" t="s">
        <v>43</v>
      </c>
      <c r="B13" s="135"/>
      <c r="C13" s="135"/>
      <c r="D13" s="135"/>
      <c r="E13" s="135"/>
      <c r="F13" s="135"/>
      <c r="G13" s="135"/>
      <c r="H13" s="135"/>
      <c r="I13" s="135"/>
      <c r="J13" s="135"/>
    </row>
    <row r="14" spans="1:11" ht="19.5" customHeight="1" x14ac:dyDescent="0.25">
      <c r="A14" s="11"/>
      <c r="B14" s="11"/>
      <c r="C14" s="11"/>
      <c r="D14" s="11"/>
      <c r="E14" s="11"/>
      <c r="F14" s="11"/>
      <c r="G14" s="11"/>
      <c r="H14" s="11"/>
    </row>
    <row r="15" spans="1:11" ht="54.75" customHeight="1" x14ac:dyDescent="0.25">
      <c r="A15" s="135" t="s">
        <v>38</v>
      </c>
      <c r="B15" s="138"/>
      <c r="C15" s="138"/>
      <c r="D15" s="138"/>
      <c r="E15" s="138"/>
      <c r="F15" s="138"/>
      <c r="G15" s="138"/>
      <c r="H15" s="138"/>
      <c r="I15" s="138"/>
      <c r="J15" s="138"/>
    </row>
    <row r="16" spans="1:11" ht="19.5" customHeight="1" x14ac:dyDescent="0.25"/>
    <row r="17" spans="1:10" ht="39" customHeight="1" x14ac:dyDescent="0.25">
      <c r="A17" s="137" t="s">
        <v>39</v>
      </c>
      <c r="B17" s="139"/>
      <c r="C17" s="139"/>
      <c r="D17" s="139"/>
      <c r="E17" s="139"/>
      <c r="F17" s="139"/>
      <c r="G17" s="139"/>
      <c r="H17" s="139"/>
      <c r="I17" s="139"/>
      <c r="J17" s="139"/>
    </row>
    <row r="18" spans="1:10" ht="19.5" customHeight="1" x14ac:dyDescent="0.25"/>
    <row r="19" spans="1:10" ht="56.25" customHeight="1" x14ac:dyDescent="0.25">
      <c r="A19" s="137" t="s">
        <v>40</v>
      </c>
      <c r="B19" s="139"/>
      <c r="C19" s="139"/>
      <c r="D19" s="139"/>
      <c r="E19" s="139"/>
      <c r="F19" s="139"/>
      <c r="G19" s="139"/>
      <c r="H19" s="139"/>
      <c r="I19" s="139"/>
      <c r="J19" s="139"/>
    </row>
    <row r="20" spans="1:10" ht="20.25" customHeight="1" x14ac:dyDescent="0.25"/>
    <row r="21" spans="1:10" ht="27.75" customHeight="1" x14ac:dyDescent="0.25">
      <c r="A21" s="137" t="s">
        <v>20</v>
      </c>
      <c r="B21" s="137"/>
      <c r="C21" s="137"/>
      <c r="D21" s="137"/>
      <c r="E21" s="137"/>
      <c r="F21" s="137"/>
      <c r="G21" s="137"/>
      <c r="H21" s="137"/>
      <c r="I21" s="137"/>
      <c r="J21" s="137"/>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F29" sqref="F29"/>
    </sheetView>
  </sheetViews>
  <sheetFormatPr defaultColWidth="29.5546875" defaultRowHeight="13.2" x14ac:dyDescent="0.25"/>
  <cols>
    <col min="1" max="1" width="9" style="42" customWidth="1"/>
    <col min="2" max="2" width="65.109375" style="111"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17" ht="15.6" x14ac:dyDescent="0.3">
      <c r="A1" s="134" t="s">
        <v>4</v>
      </c>
      <c r="B1" s="140"/>
      <c r="C1" s="140"/>
      <c r="D1" s="140"/>
      <c r="E1" s="140"/>
      <c r="F1" s="140"/>
      <c r="G1" s="140"/>
      <c r="H1" s="140"/>
      <c r="I1" s="140"/>
      <c r="J1" s="140"/>
      <c r="K1" s="140"/>
      <c r="L1" s="140"/>
      <c r="M1" s="140"/>
      <c r="N1" s="140"/>
      <c r="O1" s="140"/>
      <c r="P1" s="140"/>
      <c r="Q1" s="140"/>
    </row>
    <row r="2" spans="1:17" ht="15.6" x14ac:dyDescent="0.3">
      <c r="A2" s="134" t="s">
        <v>9</v>
      </c>
      <c r="B2" s="140"/>
      <c r="C2" s="140"/>
      <c r="D2" s="140"/>
      <c r="E2" s="140"/>
      <c r="F2" s="140"/>
      <c r="G2" s="140"/>
      <c r="H2" s="140"/>
      <c r="I2" s="140"/>
      <c r="J2" s="140"/>
      <c r="K2" s="140"/>
      <c r="L2" s="140"/>
      <c r="M2" s="140"/>
      <c r="N2" s="140"/>
      <c r="O2" s="140"/>
      <c r="P2" s="140"/>
      <c r="Q2" s="140"/>
    </row>
    <row r="3" spans="1:17" ht="15.6" x14ac:dyDescent="0.3">
      <c r="A3" s="134" t="s">
        <v>19</v>
      </c>
      <c r="B3" s="140"/>
      <c r="C3" s="140"/>
      <c r="D3" s="140"/>
      <c r="E3" s="140"/>
      <c r="F3" s="140"/>
      <c r="G3" s="140"/>
      <c r="H3" s="140"/>
      <c r="I3" s="140"/>
      <c r="J3" s="140"/>
      <c r="K3" s="140"/>
      <c r="L3" s="140"/>
      <c r="M3" s="140"/>
      <c r="N3" s="140"/>
      <c r="O3" s="140"/>
      <c r="P3" s="140"/>
      <c r="Q3" s="140"/>
    </row>
    <row r="4" spans="1:17" ht="13.8" x14ac:dyDescent="0.25">
      <c r="D4" s="86"/>
    </row>
    <row r="5" spans="1:17" ht="26.4" x14ac:dyDescent="0.25">
      <c r="A5" s="38" t="s">
        <v>0</v>
      </c>
      <c r="C5" s="1"/>
      <c r="D5" s="145" t="s">
        <v>56</v>
      </c>
      <c r="E5" s="145"/>
      <c r="F5" s="145"/>
      <c r="G5" s="145"/>
      <c r="H5" s="145"/>
      <c r="I5" s="49"/>
      <c r="J5" s="8"/>
      <c r="K5" s="121"/>
      <c r="L5" s="2" t="s">
        <v>26</v>
      </c>
      <c r="O5" s="106">
        <v>43281</v>
      </c>
    </row>
    <row r="6" spans="1:17" ht="13.8" x14ac:dyDescent="0.25">
      <c r="A6" s="52"/>
      <c r="C6" s="1"/>
      <c r="D6" s="86"/>
      <c r="I6" s="44"/>
      <c r="L6" s="2"/>
      <c r="O6" s="143" t="s">
        <v>6</v>
      </c>
    </row>
    <row r="7" spans="1:17" ht="26.4" x14ac:dyDescent="0.25">
      <c r="A7" s="38" t="s">
        <v>2</v>
      </c>
      <c r="C7" s="1"/>
      <c r="D7" s="145" t="s">
        <v>59</v>
      </c>
      <c r="E7" s="145"/>
      <c r="F7" s="145"/>
      <c r="G7" s="145"/>
      <c r="H7" s="145"/>
      <c r="L7" s="2"/>
      <c r="M7" s="48" t="s">
        <v>16</v>
      </c>
      <c r="O7" s="144"/>
    </row>
    <row r="8" spans="1:17" x14ac:dyDescent="0.25">
      <c r="B8" s="44"/>
      <c r="C8" s="74"/>
      <c r="D8" s="8"/>
      <c r="E8" s="7"/>
      <c r="F8" s="7"/>
      <c r="G8" s="7"/>
      <c r="H8" s="8"/>
      <c r="L8" s="2"/>
      <c r="M8" s="39"/>
      <c r="O8" s="44"/>
    </row>
    <row r="9" spans="1:17" ht="13.8" x14ac:dyDescent="0.25">
      <c r="A9" s="76" t="s">
        <v>41</v>
      </c>
      <c r="B9" s="44"/>
      <c r="C9" s="74"/>
      <c r="D9" s="145" t="s">
        <v>55</v>
      </c>
      <c r="E9" s="145"/>
      <c r="F9" s="145"/>
      <c r="G9" s="145"/>
      <c r="H9" s="145"/>
      <c r="L9" s="5" t="s">
        <v>17</v>
      </c>
      <c r="M9" s="39"/>
      <c r="O9" s="45"/>
    </row>
    <row r="10" spans="1:17"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46" t="s">
        <v>57</v>
      </c>
      <c r="C11" s="150">
        <v>43257</v>
      </c>
      <c r="D11" s="115">
        <v>1</v>
      </c>
      <c r="E11" s="62" t="s">
        <v>27</v>
      </c>
      <c r="F11" s="151">
        <v>25000</v>
      </c>
      <c r="G11" s="85"/>
      <c r="H11" s="79" t="s">
        <v>10</v>
      </c>
      <c r="I11" s="80">
        <f t="shared" ref="I11:I16" si="0">D11*F11</f>
        <v>25000</v>
      </c>
      <c r="J11" s="81"/>
      <c r="K11" s="82">
        <f t="shared" ref="K11:K16" si="1">+I11</f>
        <v>25000</v>
      </c>
      <c r="L11" s="83" t="s">
        <v>12</v>
      </c>
      <c r="M11" s="80">
        <f>K11-O11</f>
        <v>25000</v>
      </c>
      <c r="N11" s="65" t="s">
        <v>12</v>
      </c>
      <c r="O11" s="64">
        <f>SUMIF(Table3[Description],' Accting USE Data Entry Form'!$B11,Table3[Invoice Amount])</f>
        <v>0</v>
      </c>
      <c r="P11" s="65" t="s">
        <v>10</v>
      </c>
      <c r="Q11" s="66">
        <f t="shared" ref="Q11:Q15" si="2">+K11-M11-O11</f>
        <v>0</v>
      </c>
    </row>
    <row r="12" spans="1:17" ht="26.4" x14ac:dyDescent="0.25">
      <c r="A12" s="108">
        <v>2</v>
      </c>
      <c r="B12" s="146" t="s">
        <v>60</v>
      </c>
      <c r="C12" s="113">
        <v>43291</v>
      </c>
      <c r="D12" s="114">
        <v>1</v>
      </c>
      <c r="E12" s="25" t="s">
        <v>27</v>
      </c>
      <c r="F12" s="148">
        <v>100000</v>
      </c>
      <c r="G12" s="85"/>
      <c r="H12" s="79" t="s">
        <v>10</v>
      </c>
      <c r="I12" s="80">
        <f t="shared" si="0"/>
        <v>100000</v>
      </c>
      <c r="J12" s="81"/>
      <c r="K12" s="82">
        <f t="shared" si="1"/>
        <v>100000</v>
      </c>
      <c r="L12" s="83" t="s">
        <v>12</v>
      </c>
      <c r="M12" s="80">
        <f>K12-O12</f>
        <v>100000</v>
      </c>
      <c r="N12" s="65" t="s">
        <v>12</v>
      </c>
      <c r="O12" s="64">
        <f>SUMIF(Table3[Description],' Accting USE Data Entry Form'!$B12,Table3[Invoice Amount])</f>
        <v>0</v>
      </c>
      <c r="P12" s="65" t="s">
        <v>10</v>
      </c>
      <c r="Q12" s="66">
        <f t="shared" si="2"/>
        <v>0</v>
      </c>
    </row>
    <row r="13" spans="1:17" ht="14.4" x14ac:dyDescent="0.25">
      <c r="A13" s="108">
        <v>3</v>
      </c>
      <c r="B13" s="146" t="s">
        <v>61</v>
      </c>
      <c r="C13" s="113">
        <v>43313</v>
      </c>
      <c r="D13" s="114">
        <v>0</v>
      </c>
      <c r="E13" s="25" t="s">
        <v>27</v>
      </c>
      <c r="F13" s="148">
        <v>150000</v>
      </c>
      <c r="G13" s="85"/>
      <c r="H13" s="79" t="s">
        <v>10</v>
      </c>
      <c r="I13" s="80">
        <f t="shared" si="0"/>
        <v>0</v>
      </c>
      <c r="J13" s="81"/>
      <c r="K13" s="82">
        <f t="shared" si="1"/>
        <v>0</v>
      </c>
      <c r="L13" s="83" t="s">
        <v>12</v>
      </c>
      <c r="M13" s="80">
        <f>K13-O13</f>
        <v>0</v>
      </c>
      <c r="N13" s="65" t="s">
        <v>12</v>
      </c>
      <c r="O13" s="64">
        <f>SUMIF(Table3[Description],' Accting USE Data Entry Form'!$B13,Table3[Invoice Amount])</f>
        <v>0</v>
      </c>
      <c r="P13" s="65" t="s">
        <v>10</v>
      </c>
      <c r="Q13" s="66">
        <f t="shared" si="2"/>
        <v>0</v>
      </c>
    </row>
    <row r="14" spans="1:17" ht="14.4" x14ac:dyDescent="0.25">
      <c r="A14" s="108">
        <v>4</v>
      </c>
      <c r="B14" s="147" t="s">
        <v>62</v>
      </c>
      <c r="C14" s="113">
        <v>43355</v>
      </c>
      <c r="D14" s="114">
        <v>0</v>
      </c>
      <c r="E14" s="25" t="s">
        <v>27</v>
      </c>
      <c r="F14" s="149">
        <v>144493</v>
      </c>
      <c r="G14" s="85"/>
      <c r="H14" s="79" t="s">
        <v>10</v>
      </c>
      <c r="I14" s="80">
        <f t="shared" si="0"/>
        <v>0</v>
      </c>
      <c r="J14" s="81"/>
      <c r="K14" s="82">
        <f t="shared" si="1"/>
        <v>0</v>
      </c>
      <c r="L14" s="83" t="s">
        <v>12</v>
      </c>
      <c r="M14" s="80">
        <f>K14-O14</f>
        <v>0</v>
      </c>
      <c r="N14" s="65" t="s">
        <v>12</v>
      </c>
      <c r="O14" s="64">
        <f>SUMIF(Table3[Description],' Accting USE Data Entry Form'!$B14,Table3[Invoice Amount])</f>
        <v>0</v>
      </c>
      <c r="P14" s="65" t="s">
        <v>10</v>
      </c>
      <c r="Q14" s="66">
        <f t="shared" si="2"/>
        <v>0</v>
      </c>
    </row>
    <row r="15" spans="1:17" ht="14.4" x14ac:dyDescent="0.25">
      <c r="A15" s="108">
        <v>5</v>
      </c>
      <c r="B15" s="147" t="s">
        <v>63</v>
      </c>
      <c r="C15" s="113">
        <v>43472</v>
      </c>
      <c r="D15" s="114">
        <v>0</v>
      </c>
      <c r="E15" s="25" t="s">
        <v>27</v>
      </c>
      <c r="F15" s="149">
        <v>150000</v>
      </c>
      <c r="G15" s="85"/>
      <c r="H15" s="79" t="s">
        <v>10</v>
      </c>
      <c r="I15" s="84">
        <f t="shared" si="0"/>
        <v>0</v>
      </c>
      <c r="J15" s="81"/>
      <c r="K15" s="82">
        <f t="shared" si="1"/>
        <v>0</v>
      </c>
      <c r="L15" s="83" t="s">
        <v>12</v>
      </c>
      <c r="M15" s="80">
        <f>K15-O15</f>
        <v>0</v>
      </c>
      <c r="N15" s="65" t="s">
        <v>12</v>
      </c>
      <c r="O15" s="64">
        <f>SUMIF(Table3[Description],' Accting USE Data Entry Form'!$B15,Table3[Invoice Amount])</f>
        <v>0</v>
      </c>
      <c r="P15" s="65" t="s">
        <v>10</v>
      </c>
      <c r="Q15" s="66">
        <f t="shared" si="2"/>
        <v>0</v>
      </c>
    </row>
    <row r="16" spans="1:17" ht="14.4" x14ac:dyDescent="0.25">
      <c r="A16" s="108">
        <v>6</v>
      </c>
      <c r="B16" s="147" t="s">
        <v>64</v>
      </c>
      <c r="C16" s="113">
        <v>43488</v>
      </c>
      <c r="D16" s="114">
        <v>0</v>
      </c>
      <c r="E16" s="25" t="s">
        <v>27</v>
      </c>
      <c r="F16" s="149">
        <v>75000</v>
      </c>
      <c r="G16" s="85"/>
      <c r="H16" s="79" t="s">
        <v>10</v>
      </c>
      <c r="I16" s="84">
        <f t="shared" si="0"/>
        <v>0</v>
      </c>
      <c r="J16" s="81"/>
      <c r="K16" s="82">
        <f t="shared" si="1"/>
        <v>0</v>
      </c>
      <c r="L16" s="83" t="s">
        <v>12</v>
      </c>
      <c r="M16" s="80">
        <f t="shared" ref="M16" si="3">K16-O16</f>
        <v>0</v>
      </c>
      <c r="N16" s="65" t="s">
        <v>12</v>
      </c>
      <c r="O16" s="64">
        <f>SUMIF(Table3[Description],' Accting USE Data Entry Form'!$B16,Table3[Invoice Amount])</f>
        <v>0</v>
      </c>
      <c r="P16" s="65" t="s">
        <v>10</v>
      </c>
      <c r="Q16" s="66">
        <v>0</v>
      </c>
    </row>
    <row r="17" spans="1:20" ht="14.4" x14ac:dyDescent="0.25">
      <c r="A17" s="108"/>
      <c r="B17" s="116"/>
      <c r="C17" s="113"/>
      <c r="D17" s="115"/>
      <c r="E17" s="62" t="s">
        <v>27</v>
      </c>
      <c r="F17" s="112"/>
      <c r="G17" s="85"/>
      <c r="H17" s="79" t="s">
        <v>10</v>
      </c>
      <c r="I17" s="84">
        <f t="shared" ref="I17:I18" si="4">D17*F17</f>
        <v>0</v>
      </c>
      <c r="J17" s="81"/>
      <c r="K17" s="82">
        <f t="shared" ref="K17:K18" si="5">+I17</f>
        <v>0</v>
      </c>
      <c r="L17" s="83" t="s">
        <v>12</v>
      </c>
      <c r="M17" s="80">
        <f t="shared" ref="M17:M18" si="6">K17-O17</f>
        <v>0</v>
      </c>
      <c r="N17" s="65" t="s">
        <v>12</v>
      </c>
      <c r="O17" s="64">
        <f>SUMIF(Table3[Description],' Accting USE Data Entry Form'!$B17,Table3[Invoice Amount])</f>
        <v>0</v>
      </c>
      <c r="P17" s="65" t="s">
        <v>10</v>
      </c>
      <c r="Q17" s="66">
        <f t="shared" ref="Q17:Q18" si="7">+K17-M17-O17</f>
        <v>0</v>
      </c>
      <c r="S17" s="117">
        <f t="shared" ref="S17:S18" si="8">R17-M17</f>
        <v>0</v>
      </c>
      <c r="T17">
        <v>0</v>
      </c>
    </row>
    <row r="18" spans="1:20" x14ac:dyDescent="0.25">
      <c r="A18" s="108"/>
      <c r="B18" s="87" t="s">
        <v>54</v>
      </c>
      <c r="C18" s="75"/>
      <c r="D18" s="67"/>
      <c r="E18" s="25" t="s">
        <v>27</v>
      </c>
      <c r="F18" s="61"/>
      <c r="G18" s="85"/>
      <c r="H18" s="79" t="s">
        <v>10</v>
      </c>
      <c r="I18" s="84">
        <f t="shared" si="4"/>
        <v>0</v>
      </c>
      <c r="J18" s="81"/>
      <c r="K18" s="82">
        <f t="shared" si="5"/>
        <v>0</v>
      </c>
      <c r="L18" s="83" t="s">
        <v>12</v>
      </c>
      <c r="M18" s="80">
        <f t="shared" si="6"/>
        <v>0</v>
      </c>
      <c r="N18" s="65" t="s">
        <v>12</v>
      </c>
      <c r="O18" s="64">
        <f>SUMIF(Table3[Description],' Accting USE Data Entry Form'!$B18,Table3[Invoice Amount])</f>
        <v>0</v>
      </c>
      <c r="P18" s="65" t="s">
        <v>10</v>
      </c>
      <c r="Q18" s="66">
        <f t="shared" si="7"/>
        <v>0</v>
      </c>
      <c r="S18" s="117">
        <f t="shared" si="8"/>
        <v>0</v>
      </c>
      <c r="T18">
        <v>0</v>
      </c>
    </row>
    <row r="19" spans="1:20" x14ac:dyDescent="0.25">
      <c r="A19" s="54"/>
      <c r="D19" s="55">
        <f>I19/F19</f>
        <v>0.19395090404395393</v>
      </c>
      <c r="E19" s="56"/>
      <c r="F19" s="57">
        <f>SUM(F11:F18)</f>
        <v>644493</v>
      </c>
      <c r="G19" s="56"/>
      <c r="H19" s="41"/>
      <c r="I19" s="57">
        <f>SUM(I11:I18)</f>
        <v>125000</v>
      </c>
      <c r="J19" s="41"/>
      <c r="K19" s="57">
        <f>SUM(K11:K18)</f>
        <v>125000</v>
      </c>
      <c r="L19" s="56"/>
      <c r="M19" s="57">
        <f>SUM(M11:M18)</f>
        <v>125000</v>
      </c>
      <c r="N19" s="56"/>
      <c r="O19" s="57">
        <f>SUM(O11:O18)</f>
        <v>0</v>
      </c>
      <c r="P19" s="56"/>
      <c r="Q19" s="57">
        <f>SUM(Q11:Q18)</f>
        <v>0</v>
      </c>
    </row>
    <row r="20" spans="1:20" x14ac:dyDescent="0.25">
      <c r="H20" s="40"/>
      <c r="J20" s="40"/>
    </row>
    <row r="21" spans="1:20" x14ac:dyDescent="0.25">
      <c r="F21" s="117"/>
      <c r="H21" s="40"/>
      <c r="J21" s="40"/>
    </row>
    <row r="22" spans="1:20" ht="13.8" thickBot="1" x14ac:dyDescent="0.3">
      <c r="A22" s="43" t="s">
        <v>7</v>
      </c>
      <c r="F22" s="141" t="s">
        <v>55</v>
      </c>
      <c r="G22" s="142"/>
      <c r="H22" s="142"/>
      <c r="I22" s="142"/>
      <c r="J22" s="142"/>
      <c r="K22" s="142"/>
      <c r="L22" s="142"/>
      <c r="M22" s="142"/>
      <c r="N22" s="10"/>
      <c r="O22" s="78">
        <f>O5</f>
        <v>43281</v>
      </c>
    </row>
    <row r="23" spans="1:20" x14ac:dyDescent="0.25">
      <c r="H23" s="2"/>
      <c r="I23" s="44"/>
      <c r="J23" s="2"/>
      <c r="K23" s="4"/>
      <c r="O23" s="46" t="s">
        <v>3</v>
      </c>
    </row>
    <row r="24" spans="1:20" x14ac:dyDescent="0.25">
      <c r="H24" s="2"/>
      <c r="I24" s="44"/>
      <c r="J24" s="2"/>
      <c r="K24" s="4"/>
      <c r="O24" s="46"/>
    </row>
    <row r="25" spans="1:20" x14ac:dyDescent="0.25">
      <c r="A25" s="43" t="s">
        <v>8</v>
      </c>
      <c r="H25" s="2"/>
      <c r="I25" s="49"/>
      <c r="J25" s="7"/>
      <c r="K25" s="9"/>
      <c r="L25" s="10"/>
      <c r="M25" s="47"/>
      <c r="N25" s="10"/>
      <c r="O25" s="47"/>
    </row>
    <row r="26" spans="1:20" x14ac:dyDescent="0.25">
      <c r="O26" s="46" t="s">
        <v>3</v>
      </c>
    </row>
  </sheetData>
  <sheetProtection selectLockedCells="1"/>
  <mergeCells count="8">
    <mergeCell ref="A1:Q1"/>
    <mergeCell ref="A2:Q2"/>
    <mergeCell ref="A3:Q3"/>
    <mergeCell ref="F22:M22"/>
    <mergeCell ref="O6:O7"/>
    <mergeCell ref="D5:H5"/>
    <mergeCell ref="D7:H7"/>
    <mergeCell ref="D9:H9"/>
  </mergeCells>
  <phoneticPr fontId="8" type="noConversion"/>
  <dataValidations count="1">
    <dataValidation type="list" allowBlank="1" showInputMessage="1" showErrorMessage="1" error="Must choose from Drop Down Menu" sqref="B11:B17">
      <formula1>$B$11:$B$18</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18 M18:M19 I18:I19 I11:I16 M11:M16 O11:O1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Form'!$B$11:$B$18</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2018-06-29T20:07:29Z</dcterms:modified>
</cp:coreProperties>
</file>