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7 open subcontracts\17-C0631-Pesh- Oil Processor System\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G10" i="1" l="1"/>
  <c r="G11" i="1"/>
  <c r="G12" i="1"/>
  <c r="G13" i="1"/>
  <c r="G14" i="1"/>
  <c r="G15" i="1"/>
  <c r="G16" i="1"/>
  <c r="G20" i="1" l="1"/>
  <c r="O21" i="3"/>
  <c r="I21" i="3"/>
  <c r="K21" i="3"/>
  <c r="Q21" i="3" s="1"/>
  <c r="M21" i="3"/>
  <c r="S21" i="3" s="1"/>
  <c r="H7" i="1"/>
  <c r="C7" i="1"/>
  <c r="C5" i="1"/>
  <c r="K7" i="1"/>
  <c r="O26" i="3"/>
  <c r="O12" i="3"/>
  <c r="O13" i="3"/>
  <c r="O14" i="3"/>
  <c r="O15" i="3"/>
  <c r="O16" i="3"/>
  <c r="O17" i="3"/>
  <c r="O18" i="3"/>
  <c r="O19" i="3"/>
  <c r="O20" i="3"/>
  <c r="O22" i="3"/>
  <c r="M22" i="3" s="1"/>
  <c r="O11" i="3"/>
  <c r="C19" i="1"/>
  <c r="C18" i="1"/>
  <c r="C17" i="1"/>
  <c r="C16" i="1"/>
  <c r="C15" i="1"/>
  <c r="C14" i="1"/>
  <c r="C13" i="1"/>
  <c r="C12" i="1"/>
  <c r="C11" i="1"/>
  <c r="C10" i="1"/>
  <c r="G19" i="1"/>
  <c r="G18" i="1"/>
  <c r="G17" i="1"/>
  <c r="I22" i="3"/>
  <c r="K22" i="3"/>
  <c r="F23" i="3"/>
  <c r="I19" i="3"/>
  <c r="K19" i="3" s="1"/>
  <c r="I20" i="3"/>
  <c r="K20" i="3"/>
  <c r="I18" i="3"/>
  <c r="K18" i="3" s="1"/>
  <c r="I17" i="3"/>
  <c r="K17" i="3" s="1"/>
  <c r="I16" i="3"/>
  <c r="K16" i="3" s="1"/>
  <c r="I15" i="3"/>
  <c r="K15" i="3" s="1"/>
  <c r="I14" i="3"/>
  <c r="K14" i="3"/>
  <c r="I13" i="3"/>
  <c r="K13" i="3"/>
  <c r="I12" i="3"/>
  <c r="K12" i="3" s="1"/>
  <c r="I11" i="3"/>
  <c r="E12" i="1"/>
  <c r="E11" i="1"/>
  <c r="E10" i="1"/>
  <c r="K11" i="3"/>
  <c r="M18" i="3" l="1"/>
  <c r="Q18" i="3" s="1"/>
  <c r="M15" i="3"/>
  <c r="Q15" i="3" s="1"/>
  <c r="Q22" i="3"/>
  <c r="S22" i="3"/>
  <c r="M14" i="3"/>
  <c r="Q14" i="3" s="1"/>
  <c r="M16" i="3"/>
  <c r="M11" i="3"/>
  <c r="Q11" i="3" s="1"/>
  <c r="M13" i="3"/>
  <c r="Q13" i="3" s="1"/>
  <c r="K23" i="3"/>
  <c r="M20" i="3"/>
  <c r="Q20" i="3" s="1"/>
  <c r="M12" i="3"/>
  <c r="Q12" i="3" s="1"/>
  <c r="M19" i="3"/>
  <c r="Q19" i="3" s="1"/>
  <c r="I23" i="3"/>
  <c r="D23" i="3" s="1"/>
  <c r="M17" i="3"/>
  <c r="Q17" i="3" s="1"/>
  <c r="O23" i="3"/>
  <c r="Q23" i="3" l="1"/>
  <c r="M23" i="3"/>
</calcChain>
</file>

<file path=xl/sharedStrings.xml><?xml version="1.0" encoding="utf-8"?>
<sst xmlns="http://schemas.openxmlformats.org/spreadsheetml/2006/main" count="145" uniqueCount="69">
  <si>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</si>
  <si>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</si>
  <si>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</si>
  <si>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</si>
  <si>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</si>
  <si>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</si>
  <si>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</si>
  <si>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</si>
  <si>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</si>
  <si>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</si>
  <si>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</si>
  <si>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</si>
  <si>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</si>
  <si>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</si>
  <si>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</si>
  <si>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</si>
  <si>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</si>
  <si>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</si>
  <si>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</si>
  <si>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</si>
  <si>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</si>
  <si>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</si>
  <si>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</si>
  <si>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</si>
  <si>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</si>
  <si>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</si>
  <si>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</si>
  <si>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</si>
  <si>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</si>
  <si>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</si>
  <si>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</si>
  <si>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</si>
  <si>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</si>
  <si>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</si>
  <si>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</si>
  <si>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</si>
  <si>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</si>
  <si>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</si>
  <si>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</si>
  <si>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</si>
  <si>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</si>
  <si>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</si>
  <si>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</si>
  <si>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</si>
  <si>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</si>
  <si>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</si>
  <si>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</si>
  <si>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</si>
  <si>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</si>
  <si>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</si>
  <si>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</si>
  <si>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</si>
  <si>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</si>
  <si>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</si>
  <si>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</si>
  <si>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</si>
  <si>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</si>
  <si>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JSA-17-C0631</t>
  </si>
  <si>
    <t>Rob Welch</t>
  </si>
  <si>
    <t>Kickoff Meeting</t>
  </si>
  <si>
    <t>Preliminary Design Review</t>
  </si>
  <si>
    <t>Final Design Review (FDR)</t>
  </si>
  <si>
    <t>Pressure &amp; Leak Test complete - ASME Coded Vessels</t>
  </si>
  <si>
    <t>Complete Acceptance test at PHPK</t>
  </si>
  <si>
    <t>Commissioning Of Oil Processing System w/ PHPK Supervision</t>
  </si>
  <si>
    <t>Delivery of 30 barrels to SLAC</t>
  </si>
  <si>
    <t>John Hogan</t>
  </si>
  <si>
    <t>Delivery of Oil Processing System and 30 Barrels to SLAC</t>
  </si>
  <si>
    <t>Mod 002 Complete Processing of 60 barrels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</si>
</sst>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8" xfId="0" applyFont="1" applyBorder="1"/>
    <xf numFmtId="0" fontId="9" fillId="0" borderId="4" xfId="0" applyFont="1" applyBorder="1"/>
    <xf numFmtId="0" fontId="9" fillId="0" borderId="4" xfId="0" applyFont="1" applyFill="1" applyBorder="1"/>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xf numFmtId="10" fontId="9" fillId="0" borderId="0" xfId="1" applyNumberFormat="1" applyFont="1" applyBorder="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0" fontId="13" fillId="0" borderId="4" xfId="0" applyFont="1" applyFill="1" applyBorder="1" applyAlignment="1">
      <alignment wrapText="1"/>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abSelected="1" zoomScaleNormal="100" workbookViewId="0">
      <selection activeCell="N22" sqref="N22"/>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0" t="s">
        <v>4</v>
      </c>
      <c r="B1" s="130"/>
      <c r="C1" s="130"/>
      <c r="D1" s="130"/>
      <c r="E1" s="130"/>
      <c r="F1" s="130"/>
      <c r="G1" s="130"/>
      <c r="H1" s="130"/>
      <c r="I1" s="130"/>
      <c r="J1" s="130"/>
      <c r="K1" s="130"/>
      <c r="L1" s="130"/>
    </row>
    <row r="2" spans="1:12" ht="15.6" x14ac:dyDescent="0.3">
      <c r="A2" s="130" t="s">
        <v>34</v>
      </c>
      <c r="B2" s="130"/>
      <c r="C2" s="130"/>
      <c r="D2" s="130"/>
      <c r="E2" s="130"/>
      <c r="F2" s="130"/>
      <c r="G2" s="130"/>
      <c r="H2" s="130"/>
      <c r="I2" s="130"/>
      <c r="J2" s="130"/>
      <c r="K2" s="130"/>
      <c r="L2" s="130"/>
    </row>
    <row r="3" spans="1:12" ht="15.6" x14ac:dyDescent="0.3">
      <c r="A3" s="130" t="s">
        <v>18</v>
      </c>
      <c r="B3" s="130"/>
      <c r="C3" s="130"/>
      <c r="D3" s="130"/>
      <c r="E3" s="130"/>
      <c r="F3" s="130"/>
      <c r="G3" s="130"/>
      <c r="H3" s="130"/>
      <c r="I3" s="130"/>
      <c r="J3" s="130"/>
      <c r="K3" s="130"/>
      <c r="L3" s="130"/>
    </row>
    <row r="4" spans="1:12" ht="27.75" customHeight="1" x14ac:dyDescent="0.3">
      <c r="A4" s="130"/>
      <c r="B4" s="130"/>
      <c r="C4" s="130"/>
      <c r="D4" s="130"/>
      <c r="E4" s="130"/>
      <c r="F4" s="130"/>
      <c r="G4" s="130"/>
      <c r="H4" s="130"/>
      <c r="I4" s="130"/>
      <c r="J4" s="130"/>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JSA-17-C0631</v>
      </c>
      <c r="D7" s="24"/>
      <c r="E7" s="88"/>
      <c r="F7" s="24"/>
      <c r="G7" s="90" t="s">
        <v>41</v>
      </c>
      <c r="H7" s="33" t="str">
        <f>' Accting USE Data Entry Form'!$D$9</f>
        <v>Ted Peshehonoff</v>
      </c>
      <c r="I7" s="33"/>
      <c r="J7" s="17" t="s">
        <v>45</v>
      </c>
      <c r="K7" s="73">
        <f>' Accting USE Data Entry Form'!O5</f>
        <v>43312</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3" t="str">
        <f>IF(' Accting USE Data Entry Form'!B11&gt;0,' Accting USE Data Entry Form'!B11,"")</f>
        <v>Kickoff Meeting</v>
      </c>
      <c r="H10" s="133"/>
      <c r="I10" s="133"/>
      <c r="J10" s="133"/>
      <c r="K10" s="133"/>
      <c r="L10" s="133"/>
    </row>
    <row r="11" spans="1:12" ht="13.2" customHeight="1" x14ac:dyDescent="0.25">
      <c r="A11" s="91">
        <v>2</v>
      </c>
      <c r="C11" s="68">
        <f>IF(' Accting USE Data Entry Form'!D12&gt;0,' Accting USE Data Entry Form'!D12,0)</f>
        <v>1</v>
      </c>
      <c r="D11" s="37"/>
      <c r="E11" s="36" t="str">
        <f t="shared" ref="E11:E12" si="0">IF($L$5="yes","X"," ")</f>
        <v xml:space="preserve"> </v>
      </c>
      <c r="G11" s="133" t="str">
        <f>IF(' Accting USE Data Entry Form'!B12&gt;0,' Accting USE Data Entry Form'!B12,"")</f>
        <v>Preliminary Design Review</v>
      </c>
      <c r="H11" s="133"/>
      <c r="I11" s="133"/>
      <c r="J11" s="133"/>
      <c r="K11" s="133"/>
      <c r="L11" s="133"/>
    </row>
    <row r="12" spans="1:12" ht="13.2" customHeight="1" x14ac:dyDescent="0.25">
      <c r="A12" s="127">
        <v>3</v>
      </c>
      <c r="B12" s="12"/>
      <c r="C12" s="128">
        <f>IF(' Accting USE Data Entry Form'!D13&gt;0,' Accting USE Data Entry Form'!D13,0)</f>
        <v>1</v>
      </c>
      <c r="D12" s="129"/>
      <c r="E12" s="36" t="str">
        <f t="shared" si="0"/>
        <v xml:space="preserve"> </v>
      </c>
      <c r="F12" s="12"/>
      <c r="G12" s="133" t="str">
        <f>IF(' Accting USE Data Entry Form'!B13&gt;0,' Accting USE Data Entry Form'!B13,"")</f>
        <v>Final Design Review (FDR)</v>
      </c>
      <c r="H12" s="133"/>
      <c r="I12" s="133"/>
      <c r="J12" s="133"/>
      <c r="K12" s="133"/>
      <c r="L12" s="133"/>
    </row>
    <row r="13" spans="1:12" ht="13.2" customHeight="1" x14ac:dyDescent="0.25">
      <c r="A13" s="91">
        <v>4</v>
      </c>
      <c r="C13" s="68">
        <f>IF(' Accting USE Data Entry Form'!D14&gt;0,' Accting USE Data Entry Form'!D14,0)</f>
        <v>1</v>
      </c>
      <c r="D13" s="37"/>
      <c r="E13" s="36"/>
      <c r="G13" s="133" t="str">
        <f>IF(' Accting USE Data Entry Form'!B14&gt;0,' Accting USE Data Entry Form'!B14,"")</f>
        <v>Pressure &amp; Leak Test complete - ASME Coded Vessels</v>
      </c>
      <c r="H13" s="133"/>
      <c r="I13" s="133"/>
      <c r="J13" s="133"/>
      <c r="K13" s="133"/>
      <c r="L13" s="133"/>
    </row>
    <row r="14" spans="1:12" ht="13.2" customHeight="1" x14ac:dyDescent="0.25">
      <c r="A14" s="127">
        <v>5</v>
      </c>
      <c r="B14" s="12"/>
      <c r="C14" s="128">
        <f>IF(' Accting USE Data Entry Form'!D15&gt;0,' Accting USE Data Entry Form'!D15,0)</f>
        <v>1</v>
      </c>
      <c r="D14" s="129"/>
      <c r="E14" s="36"/>
      <c r="F14" s="12"/>
      <c r="G14" s="133" t="str">
        <f>IF(' Accting USE Data Entry Form'!B15&gt;0,' Accting USE Data Entry Form'!B15,"")</f>
        <v>Complete Acceptance test at PHPK</v>
      </c>
      <c r="H14" s="133"/>
      <c r="I14" s="133"/>
      <c r="J14" s="133"/>
      <c r="K14" s="133"/>
      <c r="L14" s="133"/>
    </row>
    <row r="15" spans="1:12" ht="13.2" customHeight="1" x14ac:dyDescent="0.25">
      <c r="A15" s="91">
        <v>6</v>
      </c>
      <c r="C15" s="68">
        <f>IF(' Accting USE Data Entry Form'!D16&gt;0,' Accting USE Data Entry Form'!D16,0)</f>
        <v>0</v>
      </c>
      <c r="D15" s="37"/>
      <c r="E15" s="36"/>
      <c r="G15" s="133" t="str">
        <f>IF(' Accting USE Data Entry Form'!B16&gt;0,' Accting USE Data Entry Form'!B16,"")</f>
        <v>Delivery of Oil Processing System and 30 Barrels to SLAC</v>
      </c>
      <c r="H15" s="133"/>
      <c r="I15" s="133"/>
      <c r="J15" s="133"/>
      <c r="K15" s="133"/>
      <c r="L15" s="133"/>
    </row>
    <row r="16" spans="1:12" ht="13.2" customHeight="1" x14ac:dyDescent="0.25">
      <c r="A16" s="91">
        <v>7</v>
      </c>
      <c r="C16" s="68">
        <f>IF(' Accting USE Data Entry Form'!D17&gt;0,' Accting USE Data Entry Form'!D17,0)</f>
        <v>0</v>
      </c>
      <c r="D16" s="37"/>
      <c r="E16" s="36"/>
      <c r="G16" s="133" t="str">
        <f>IF(' Accting USE Data Entry Form'!B17&gt;0,' Accting USE Data Entry Form'!B17,"")</f>
        <v>Commissioning Of Oil Processing System w/ PHPK Supervision</v>
      </c>
      <c r="H16" s="133"/>
      <c r="I16" s="133"/>
      <c r="J16" s="133"/>
      <c r="K16" s="133"/>
      <c r="L16" s="133"/>
    </row>
    <row r="17" spans="1:12" ht="13.2" customHeight="1" x14ac:dyDescent="0.25">
      <c r="A17" s="123">
        <v>8</v>
      </c>
      <c r="B17" s="120"/>
      <c r="C17" s="122">
        <f>IF(' Accting USE Data Entry Form'!D18&gt;0,' Accting USE Data Entry Form'!D18,0)</f>
        <v>0.5</v>
      </c>
      <c r="D17" s="118"/>
      <c r="E17" s="119"/>
      <c r="F17" s="120"/>
      <c r="G17" s="134" t="str">
        <f>IF(' Accting USE Data Entry Form'!B18&gt;0,' Accting USE Data Entry Form'!B18,"")</f>
        <v>Mod 002 Complete Processing of 60 barrels</v>
      </c>
      <c r="H17" s="134"/>
      <c r="I17" s="134"/>
      <c r="J17" s="134"/>
      <c r="K17" s="134"/>
      <c r="L17" s="134"/>
    </row>
    <row r="18" spans="1:12" ht="13.2" customHeight="1" x14ac:dyDescent="0.25">
      <c r="A18" s="91">
        <v>9</v>
      </c>
      <c r="C18" s="68">
        <f>IF(' Accting USE Data Entry Form'!D19&gt;0,' Accting USE Data Entry Form'!D19,0)</f>
        <v>0</v>
      </c>
      <c r="D18" s="37"/>
      <c r="E18" s="36"/>
      <c r="G18" s="133" t="str">
        <f>IF(' Accting USE Data Entry Form'!B19&gt;0,' Accting USE Data Entry Form'!B19,"")</f>
        <v>Delivery of 30 barrels to SLAC</v>
      </c>
      <c r="H18" s="135"/>
      <c r="I18" s="135"/>
      <c r="J18" s="135"/>
      <c r="K18" s="135"/>
      <c r="L18" s="135"/>
    </row>
    <row r="19" spans="1:12" ht="13.2" customHeight="1" x14ac:dyDescent="0.25">
      <c r="A19" s="91">
        <v>10</v>
      </c>
      <c r="C19" s="68">
        <f>IF(' Accting USE Data Entry Form'!D20&gt;0,' Accting USE Data Entry Form'!D20,0)</f>
        <v>0</v>
      </c>
      <c r="D19" s="37"/>
      <c r="E19" s="36"/>
      <c r="G19" s="133" t="str">
        <f>IF(' Accting USE Data Entry Form'!B20&gt;0,' Accting USE Data Entry Form'!B20,"")</f>
        <v/>
      </c>
      <c r="H19" s="135"/>
      <c r="I19" s="135"/>
      <c r="J19" s="135"/>
      <c r="K19" s="135"/>
      <c r="L19" s="135"/>
    </row>
    <row r="20" spans="1:12" ht="13.2" customHeight="1" x14ac:dyDescent="0.25">
      <c r="A20" s="91"/>
      <c r="C20" s="68"/>
      <c r="D20" s="37"/>
      <c r="E20" s="36"/>
      <c r="G20" s="133" t="str">
        <f>IF(' Accting USE Data Entry Form'!B22&gt;0,' Accting USE Data Entry Form'!B22,"")</f>
        <v/>
      </c>
      <c r="H20" s="135"/>
      <c r="I20" s="135"/>
      <c r="J20" s="135"/>
      <c r="K20" s="135"/>
      <c r="L20" s="135"/>
    </row>
    <row r="21" spans="1:12" ht="20.25" customHeight="1" x14ac:dyDescent="0.25">
      <c r="A21" s="92" t="s">
        <v>30</v>
      </c>
      <c r="B21" s="10"/>
      <c r="C21" s="7"/>
      <c r="D21" s="7"/>
      <c r="E21" s="8"/>
      <c r="F21" s="7"/>
      <c r="G21" s="7"/>
      <c r="H21" s="109" t="s">
        <v>58</v>
      </c>
      <c r="I21" s="6"/>
      <c r="J21" s="23"/>
      <c r="K21" s="6"/>
      <c r="L21" s="110">
        <v>43296</v>
      </c>
    </row>
    <row r="22" spans="1:12" ht="23.25" customHeight="1" x14ac:dyDescent="0.25">
      <c r="A22" s="10"/>
      <c r="B22" s="10"/>
      <c r="C22" s="10"/>
      <c r="D22" s="10"/>
      <c r="E22" s="93"/>
      <c r="F22" s="131" t="s">
        <v>31</v>
      </c>
      <c r="G22" s="132"/>
      <c r="H22" s="132"/>
      <c r="I22" s="132"/>
      <c r="J22" s="132"/>
      <c r="K22" s="94"/>
      <c r="L22" s="94" t="s">
        <v>3</v>
      </c>
    </row>
    <row r="23" spans="1:12" x14ac:dyDescent="0.25">
      <c r="A23" s="92" t="s">
        <v>29</v>
      </c>
      <c r="B23" s="10"/>
      <c r="C23" s="10"/>
      <c r="D23" s="10"/>
      <c r="E23" s="93"/>
      <c r="F23" s="7"/>
      <c r="G23" s="7"/>
      <c r="H23" s="109" t="s">
        <v>66</v>
      </c>
      <c r="I23" s="6"/>
      <c r="J23" s="23"/>
      <c r="K23" s="6"/>
      <c r="L23" s="110">
        <v>43311</v>
      </c>
    </row>
    <row r="24" spans="1:12" ht="23.25" customHeight="1" x14ac:dyDescent="0.25">
      <c r="A24" s="10"/>
      <c r="B24" s="10"/>
      <c r="C24" s="10"/>
      <c r="D24" s="10"/>
      <c r="E24" s="93"/>
      <c r="F24" s="7"/>
      <c r="G24" s="7"/>
      <c r="H24" s="7"/>
      <c r="I24" s="7"/>
      <c r="J24" s="9" t="s">
        <v>32</v>
      </c>
      <c r="K24" s="94"/>
      <c r="L24" s="94" t="s">
        <v>3</v>
      </c>
    </row>
    <row r="25" spans="1:12" ht="15.75" customHeight="1" x14ac:dyDescent="0.25">
      <c r="A25" s="92"/>
      <c r="B25" s="10"/>
      <c r="C25" s="10"/>
      <c r="D25" s="10"/>
      <c r="E25" s="93"/>
      <c r="F25" s="7"/>
      <c r="G25" s="7"/>
      <c r="H25" s="7"/>
      <c r="I25" s="7"/>
      <c r="J25" s="9"/>
      <c r="K25" s="94"/>
      <c r="L25" s="94"/>
    </row>
    <row r="26" spans="1:12" ht="23.25" customHeight="1" x14ac:dyDescent="0.25">
      <c r="A26" s="10"/>
      <c r="B26" s="10"/>
      <c r="C26" s="10"/>
      <c r="D26" s="10"/>
      <c r="E26" s="93"/>
      <c r="F26" s="7"/>
      <c r="G26" s="7"/>
      <c r="H26" s="7"/>
      <c r="I26" s="7"/>
      <c r="J26" s="9"/>
      <c r="K26" s="94"/>
      <c r="L26" s="10"/>
    </row>
    <row r="27" spans="1:12" ht="15.75" customHeight="1" x14ac:dyDescent="0.25">
      <c r="A27" s="95" t="s">
        <v>25</v>
      </c>
      <c r="B27" s="95"/>
      <c r="C27" s="95"/>
      <c r="D27" s="95"/>
      <c r="E27" s="96"/>
      <c r="F27" s="97"/>
      <c r="G27" s="97"/>
      <c r="H27" s="97"/>
      <c r="I27" s="97"/>
      <c r="J27" s="98"/>
      <c r="K27" s="99"/>
      <c r="L27" s="95"/>
    </row>
    <row r="28" spans="1:12" ht="27.75" customHeight="1" x14ac:dyDescent="0.25">
      <c r="A28" s="100"/>
      <c r="B28" s="100"/>
      <c r="C28" s="100"/>
      <c r="D28" s="100"/>
      <c r="E28" s="101"/>
      <c r="F28" s="102"/>
      <c r="G28" s="102"/>
      <c r="H28" s="102"/>
      <c r="I28" s="102"/>
      <c r="J28" s="103"/>
      <c r="K28" s="104"/>
      <c r="L28" s="100"/>
    </row>
    <row r="29" spans="1:12" x14ac:dyDescent="0.25">
      <c r="A29" s="105" t="s">
        <v>23</v>
      </c>
      <c r="B29" s="100"/>
      <c r="C29" s="100"/>
      <c r="D29" s="100"/>
      <c r="E29" s="101"/>
      <c r="F29" s="102"/>
      <c r="G29" s="102"/>
      <c r="H29" s="102"/>
      <c r="I29" s="26"/>
      <c r="J29" s="27"/>
      <c r="K29" s="26"/>
      <c r="L29" s="26"/>
    </row>
    <row r="30" spans="1:12" ht="23.25" customHeight="1" x14ac:dyDescent="0.25">
      <c r="A30" s="100"/>
      <c r="B30" s="100"/>
      <c r="C30" s="100"/>
      <c r="D30" s="100"/>
      <c r="E30" s="101"/>
      <c r="F30" s="102"/>
      <c r="G30" s="102"/>
      <c r="H30" s="102"/>
      <c r="I30" s="102"/>
      <c r="J30" s="103"/>
      <c r="K30" s="104" t="s">
        <v>3</v>
      </c>
      <c r="L30" s="100"/>
    </row>
    <row r="31" spans="1:12" x14ac:dyDescent="0.25">
      <c r="A31" s="105" t="s">
        <v>22</v>
      </c>
      <c r="B31" s="100"/>
      <c r="C31" s="100"/>
      <c r="D31" s="100"/>
      <c r="E31" s="101"/>
      <c r="F31" s="102"/>
      <c r="G31" s="26"/>
      <c r="H31" s="26"/>
      <c r="I31" s="26"/>
      <c r="J31" s="27"/>
      <c r="K31" s="26"/>
      <c r="L31" s="26"/>
    </row>
    <row r="32" spans="1:12" ht="16.5" customHeight="1" x14ac:dyDescent="0.25">
      <c r="A32" s="100"/>
      <c r="B32" s="100"/>
      <c r="C32" s="100"/>
      <c r="D32" s="100"/>
      <c r="E32" s="101"/>
      <c r="F32" s="100"/>
      <c r="G32" s="100"/>
      <c r="H32" s="100"/>
      <c r="I32" s="100"/>
      <c r="J32" s="104"/>
      <c r="K32" s="104" t="s">
        <v>3</v>
      </c>
      <c r="L32" s="100"/>
    </row>
    <row r="33" spans="1:12" x14ac:dyDescent="0.25">
      <c r="A33" s="100"/>
      <c r="B33" s="100"/>
      <c r="C33" s="100"/>
      <c r="D33" s="100"/>
      <c r="E33" s="101"/>
      <c r="F33" s="100"/>
      <c r="G33" s="100"/>
      <c r="H33" s="100"/>
      <c r="I33" s="100"/>
      <c r="J33" s="100"/>
      <c r="K33" s="100"/>
      <c r="L33" s="100"/>
    </row>
  </sheetData>
  <sheetProtection selectLockedCells="1"/>
  <mergeCells count="16">
    <mergeCell ref="A4:J4"/>
    <mergeCell ref="A1:L1"/>
    <mergeCell ref="A2:L2"/>
    <mergeCell ref="A3:L3"/>
    <mergeCell ref="F22:J22"/>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20">
    <cfRule type="expression" dxfId="6" priority="8">
      <formula>$L$5="no"</formula>
    </cfRule>
  </conditionalFormatting>
  <conditionalFormatting sqref="C10:C20">
    <cfRule type="expression" dxfId="5" priority="6">
      <formula>$L$5="yes"</formula>
    </cfRule>
  </conditionalFormatting>
  <dataValidations count="1">
    <dataValidation allowBlank="1" sqref="K7 C10:C20"/>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19 G10:L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6"/>
      <c r="B1" s="136"/>
      <c r="C1" s="136"/>
      <c r="D1" s="136"/>
      <c r="E1" s="136"/>
      <c r="F1" s="136"/>
      <c r="G1" s="136"/>
      <c r="H1" s="136"/>
    </row>
    <row r="2" spans="1:11" ht="15.6" x14ac:dyDescent="0.3">
      <c r="A2" s="137" t="s">
        <v>4</v>
      </c>
      <c r="B2" s="137"/>
      <c r="C2" s="137"/>
      <c r="D2" s="137"/>
      <c r="E2" s="137"/>
      <c r="F2" s="137"/>
      <c r="G2" s="137"/>
      <c r="H2" s="137"/>
      <c r="I2" s="137"/>
      <c r="J2" s="137"/>
    </row>
    <row r="3" spans="1:11" ht="15.6" x14ac:dyDescent="0.3">
      <c r="A3" s="137" t="s">
        <v>34</v>
      </c>
      <c r="B3" s="137"/>
      <c r="C3" s="137"/>
      <c r="D3" s="137"/>
      <c r="E3" s="137"/>
      <c r="F3" s="137"/>
      <c r="G3" s="137"/>
      <c r="H3" s="137"/>
      <c r="I3" s="137"/>
      <c r="J3" s="137"/>
    </row>
    <row r="4" spans="1:11" ht="15.6" x14ac:dyDescent="0.3">
      <c r="A4" s="137" t="s">
        <v>44</v>
      </c>
      <c r="B4" s="137"/>
      <c r="C4" s="137"/>
      <c r="D4" s="137"/>
      <c r="E4" s="137"/>
      <c r="F4" s="137"/>
      <c r="G4" s="137"/>
      <c r="H4" s="137"/>
      <c r="I4" s="137"/>
      <c r="J4" s="137"/>
    </row>
    <row r="6" spans="1:11" ht="30.75" customHeight="1" x14ac:dyDescent="0.25">
      <c r="A6" s="138" t="s">
        <v>37</v>
      </c>
      <c r="B6" s="139"/>
      <c r="C6" s="139"/>
      <c r="D6" s="139"/>
      <c r="E6" s="139"/>
      <c r="F6" s="139"/>
      <c r="G6" s="139"/>
      <c r="H6" s="139"/>
      <c r="I6" s="139"/>
      <c r="J6" s="139"/>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8" t="s">
        <v>36</v>
      </c>
      <c r="B10" s="139"/>
      <c r="C10" s="139"/>
      <c r="D10" s="139"/>
      <c r="E10" s="139"/>
      <c r="F10" s="139"/>
      <c r="G10" s="139"/>
      <c r="H10" s="139"/>
      <c r="I10" s="139"/>
      <c r="J10" s="139"/>
    </row>
    <row r="11" spans="1:11" ht="65.25" customHeight="1" x14ac:dyDescent="0.25">
      <c r="B11" s="138" t="s">
        <v>46</v>
      </c>
      <c r="C11" s="139"/>
      <c r="D11" s="139"/>
      <c r="E11" s="139"/>
      <c r="F11" s="139"/>
      <c r="G11" s="139"/>
      <c r="H11" s="139"/>
      <c r="I11" s="139"/>
      <c r="J11" s="32"/>
      <c r="K11" s="32"/>
    </row>
    <row r="12" spans="1:11" ht="19.5" customHeight="1" x14ac:dyDescent="0.25">
      <c r="A12" s="11"/>
      <c r="B12" s="11"/>
      <c r="C12" s="11"/>
      <c r="D12" s="11"/>
      <c r="E12" s="11"/>
      <c r="F12" s="11"/>
      <c r="G12" s="11"/>
      <c r="H12" s="11"/>
    </row>
    <row r="13" spans="1:11" ht="43.5" customHeight="1" x14ac:dyDescent="0.25">
      <c r="A13" s="138" t="s">
        <v>43</v>
      </c>
      <c r="B13" s="138"/>
      <c r="C13" s="138"/>
      <c r="D13" s="138"/>
      <c r="E13" s="138"/>
      <c r="F13" s="138"/>
      <c r="G13" s="138"/>
      <c r="H13" s="138"/>
      <c r="I13" s="138"/>
      <c r="J13" s="138"/>
    </row>
    <row r="14" spans="1:11" ht="19.5" customHeight="1" x14ac:dyDescent="0.25">
      <c r="A14" s="11"/>
      <c r="B14" s="11"/>
      <c r="C14" s="11"/>
      <c r="D14" s="11"/>
      <c r="E14" s="11"/>
      <c r="F14" s="11"/>
      <c r="G14" s="11"/>
      <c r="H14" s="11"/>
    </row>
    <row r="15" spans="1:11" ht="54.75" customHeight="1" x14ac:dyDescent="0.25">
      <c r="A15" s="138" t="s">
        <v>38</v>
      </c>
      <c r="B15" s="141"/>
      <c r="C15" s="141"/>
      <c r="D15" s="141"/>
      <c r="E15" s="141"/>
      <c r="F15" s="141"/>
      <c r="G15" s="141"/>
      <c r="H15" s="141"/>
      <c r="I15" s="141"/>
      <c r="J15" s="141"/>
    </row>
    <row r="16" spans="1:11" ht="19.5" customHeight="1" x14ac:dyDescent="0.25"/>
    <row r="17" spans="1:10" ht="39" customHeight="1" x14ac:dyDescent="0.25">
      <c r="A17" s="140" t="s">
        <v>39</v>
      </c>
      <c r="B17" s="142"/>
      <c r="C17" s="142"/>
      <c r="D17" s="142"/>
      <c r="E17" s="142"/>
      <c r="F17" s="142"/>
      <c r="G17" s="142"/>
      <c r="H17" s="142"/>
      <c r="I17" s="142"/>
      <c r="J17" s="142"/>
    </row>
    <row r="18" spans="1:10" ht="19.5" customHeight="1" x14ac:dyDescent="0.25"/>
    <row r="19" spans="1:10" ht="56.25" customHeight="1" x14ac:dyDescent="0.25">
      <c r="A19" s="140" t="s">
        <v>40</v>
      </c>
      <c r="B19" s="142"/>
      <c r="C19" s="142"/>
      <c r="D19" s="142"/>
      <c r="E19" s="142"/>
      <c r="F19" s="142"/>
      <c r="G19" s="142"/>
      <c r="H19" s="142"/>
      <c r="I19" s="142"/>
      <c r="J19" s="142"/>
    </row>
    <row r="20" spans="1:10" ht="20.25" customHeight="1" x14ac:dyDescent="0.25"/>
    <row r="21" spans="1:10" ht="27.75" customHeight="1" x14ac:dyDescent="0.25">
      <c r="A21" s="140" t="s">
        <v>20</v>
      </c>
      <c r="B21" s="140"/>
      <c r="C21" s="140"/>
      <c r="D21" s="140"/>
      <c r="E21" s="140"/>
      <c r="F21" s="140"/>
      <c r="G21" s="140"/>
      <c r="H21" s="140"/>
      <c r="I21" s="140"/>
      <c r="J21" s="140"/>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B24" sqref="B24"/>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17" ht="15.6" x14ac:dyDescent="0.3">
      <c r="A1" s="137" t="s">
        <v>4</v>
      </c>
      <c r="B1" s="143"/>
      <c r="C1" s="143"/>
      <c r="D1" s="143"/>
      <c r="E1" s="143"/>
      <c r="F1" s="143"/>
      <c r="G1" s="143"/>
      <c r="H1" s="143"/>
      <c r="I1" s="143"/>
      <c r="J1" s="143"/>
      <c r="K1" s="143"/>
      <c r="L1" s="143"/>
      <c r="M1" s="143"/>
      <c r="N1" s="143"/>
      <c r="O1" s="143"/>
      <c r="P1" s="143"/>
      <c r="Q1" s="143"/>
    </row>
    <row r="2" spans="1:17" ht="15.6" x14ac:dyDescent="0.3">
      <c r="A2" s="137" t="s">
        <v>9</v>
      </c>
      <c r="B2" s="143"/>
      <c r="C2" s="143"/>
      <c r="D2" s="143"/>
      <c r="E2" s="143"/>
      <c r="F2" s="143"/>
      <c r="G2" s="143"/>
      <c r="H2" s="143"/>
      <c r="I2" s="143"/>
      <c r="J2" s="143"/>
      <c r="K2" s="143"/>
      <c r="L2" s="143"/>
      <c r="M2" s="143"/>
      <c r="N2" s="143"/>
      <c r="O2" s="143"/>
      <c r="P2" s="143"/>
      <c r="Q2" s="143"/>
    </row>
    <row r="3" spans="1:17" ht="15.6" x14ac:dyDescent="0.3">
      <c r="A3" s="137" t="s">
        <v>19</v>
      </c>
      <c r="B3" s="143"/>
      <c r="C3" s="143"/>
      <c r="D3" s="143"/>
      <c r="E3" s="143"/>
      <c r="F3" s="143"/>
      <c r="G3" s="143"/>
      <c r="H3" s="143"/>
      <c r="I3" s="143"/>
      <c r="J3" s="143"/>
      <c r="K3" s="143"/>
      <c r="L3" s="143"/>
      <c r="M3" s="143"/>
      <c r="N3" s="143"/>
      <c r="O3" s="143"/>
      <c r="P3" s="143"/>
      <c r="Q3" s="143"/>
    </row>
    <row r="4" spans="1:17" ht="13.8" x14ac:dyDescent="0.25">
      <c r="D4" s="86"/>
    </row>
    <row r="5" spans="1:17" ht="26.4" x14ac:dyDescent="0.25">
      <c r="A5" s="38" t="s">
        <v>0</v>
      </c>
      <c r="C5" s="1"/>
      <c r="D5" s="148" t="s">
        <v>56</v>
      </c>
      <c r="E5" s="148"/>
      <c r="F5" s="148"/>
      <c r="G5" s="148"/>
      <c r="H5" s="148"/>
      <c r="I5" s="49"/>
      <c r="J5" s="8"/>
      <c r="K5" s="121"/>
      <c r="L5" s="2" t="s">
        <v>26</v>
      </c>
      <c r="O5" s="106">
        <v>43312</v>
      </c>
    </row>
    <row r="6" spans="1:17" ht="13.8" x14ac:dyDescent="0.25">
      <c r="A6" s="52"/>
      <c r="C6" s="1"/>
      <c r="D6" s="86"/>
      <c r="I6" s="44"/>
      <c r="L6" s="2"/>
      <c r="O6" s="146" t="s">
        <v>6</v>
      </c>
    </row>
    <row r="7" spans="1:17" ht="26.4" x14ac:dyDescent="0.25">
      <c r="A7" s="38" t="s">
        <v>2</v>
      </c>
      <c r="C7" s="1"/>
      <c r="D7" s="148" t="s">
        <v>57</v>
      </c>
      <c r="E7" s="148"/>
      <c r="F7" s="148"/>
      <c r="G7" s="148"/>
      <c r="H7" s="148"/>
      <c r="L7" s="2"/>
      <c r="M7" s="48" t="s">
        <v>16</v>
      </c>
      <c r="O7" s="147"/>
    </row>
    <row r="8" spans="1:17" x14ac:dyDescent="0.25">
      <c r="B8" s="44"/>
      <c r="C8" s="74"/>
      <c r="D8" s="8"/>
      <c r="E8" s="7"/>
      <c r="F8" s="7"/>
      <c r="G8" s="7"/>
      <c r="H8" s="8"/>
      <c r="L8" s="2"/>
      <c r="M8" s="39"/>
      <c r="O8" s="44"/>
    </row>
    <row r="9" spans="1:17" ht="13.8" x14ac:dyDescent="0.25">
      <c r="A9" s="76" t="s">
        <v>41</v>
      </c>
      <c r="B9" s="44"/>
      <c r="C9" s="74"/>
      <c r="D9" s="148" t="s">
        <v>55</v>
      </c>
      <c r="E9" s="148"/>
      <c r="F9" s="148"/>
      <c r="G9" s="148"/>
      <c r="H9" s="148"/>
      <c r="L9" s="5" t="s">
        <v>17</v>
      </c>
      <c r="M9" s="39"/>
      <c r="O9" s="45"/>
    </row>
    <row r="10" spans="1:17" s="1" customFormat="1" ht="53.4" thickBot="1" x14ac:dyDescent="0.3">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24" t="s">
        <v>59</v>
      </c>
      <c r="C11" s="113">
        <v>42872</v>
      </c>
      <c r="D11" s="114">
        <v>1</v>
      </c>
      <c r="E11" s="25" t="s">
        <v>27</v>
      </c>
      <c r="F11" s="112">
        <v>27834</v>
      </c>
      <c r="G11" s="85"/>
      <c r="H11" s="79" t="s">
        <v>10</v>
      </c>
      <c r="I11" s="80">
        <f t="shared" ref="I11:I17" si="0">D11*F11</f>
        <v>27834</v>
      </c>
      <c r="J11" s="81"/>
      <c r="K11" s="82">
        <f t="shared" ref="K11:K16" si="1">+I11</f>
        <v>27834</v>
      </c>
      <c r="L11" s="83" t="s">
        <v>12</v>
      </c>
      <c r="M11" s="80">
        <f>K11-O11</f>
        <v>27834</v>
      </c>
      <c r="N11" s="65" t="s">
        <v>12</v>
      </c>
      <c r="O11" s="64">
        <f>SUMIF(Table3[Description],' Accting USE Data Entry Form'!$B11,Table3[Invoice Amount])</f>
        <v>0</v>
      </c>
      <c r="P11" s="65" t="s">
        <v>10</v>
      </c>
      <c r="Q11" s="66">
        <f t="shared" ref="Q11:Q15" si="2">+K11-M11-O11</f>
        <v>0</v>
      </c>
    </row>
    <row r="12" spans="1:17" ht="14.4" x14ac:dyDescent="0.25">
      <c r="A12" s="108">
        <v>2</v>
      </c>
      <c r="B12" s="125" t="s">
        <v>60</v>
      </c>
      <c r="C12" s="113">
        <v>42923</v>
      </c>
      <c r="D12" s="114">
        <v>1</v>
      </c>
      <c r="E12" s="25" t="s">
        <v>27</v>
      </c>
      <c r="F12" s="112">
        <v>41749</v>
      </c>
      <c r="G12" s="85"/>
      <c r="H12" s="79" t="s">
        <v>10</v>
      </c>
      <c r="I12" s="80">
        <f t="shared" si="0"/>
        <v>41749</v>
      </c>
      <c r="J12" s="81"/>
      <c r="K12" s="82">
        <f t="shared" si="1"/>
        <v>41749</v>
      </c>
      <c r="L12" s="83" t="s">
        <v>12</v>
      </c>
      <c r="M12" s="80">
        <f>K12-O12</f>
        <v>41749</v>
      </c>
      <c r="N12" s="65" t="s">
        <v>12</v>
      </c>
      <c r="O12" s="64">
        <f>SUMIF(Table3[Description],' Accting USE Data Entry Form'!$B12,Table3[Invoice Amount])</f>
        <v>0</v>
      </c>
      <c r="P12" s="65" t="s">
        <v>10</v>
      </c>
      <c r="Q12" s="66">
        <f t="shared" si="2"/>
        <v>0</v>
      </c>
    </row>
    <row r="13" spans="1:17" ht="14.4" x14ac:dyDescent="0.25">
      <c r="A13" s="108">
        <v>3</v>
      </c>
      <c r="B13" s="126" t="s">
        <v>61</v>
      </c>
      <c r="C13" s="113">
        <v>42993</v>
      </c>
      <c r="D13" s="114">
        <v>1</v>
      </c>
      <c r="E13" s="25" t="s">
        <v>27</v>
      </c>
      <c r="F13" s="112">
        <v>55667</v>
      </c>
      <c r="G13" s="85"/>
      <c r="H13" s="79" t="s">
        <v>10</v>
      </c>
      <c r="I13" s="80">
        <f t="shared" si="0"/>
        <v>55667</v>
      </c>
      <c r="J13" s="81"/>
      <c r="K13" s="82">
        <f t="shared" si="1"/>
        <v>55667</v>
      </c>
      <c r="L13" s="83" t="s">
        <v>12</v>
      </c>
      <c r="M13" s="80">
        <f>K13-O13</f>
        <v>55667</v>
      </c>
      <c r="N13" s="65" t="s">
        <v>12</v>
      </c>
      <c r="O13" s="64">
        <f>SUMIF(Table3[Description],' Accting USE Data Entry Form'!$B13,Table3[Invoice Amount])</f>
        <v>0</v>
      </c>
      <c r="P13" s="65" t="s">
        <v>10</v>
      </c>
      <c r="Q13" s="66">
        <f t="shared" si="2"/>
        <v>0</v>
      </c>
    </row>
    <row r="14" spans="1:17" ht="14.4" x14ac:dyDescent="0.25">
      <c r="A14" s="108">
        <v>4</v>
      </c>
      <c r="B14" s="126" t="s">
        <v>62</v>
      </c>
      <c r="C14" s="113">
        <v>43031</v>
      </c>
      <c r="D14" s="114">
        <v>1</v>
      </c>
      <c r="E14" s="25" t="s">
        <v>27</v>
      </c>
      <c r="F14" s="112">
        <v>55667</v>
      </c>
      <c r="G14" s="85"/>
      <c r="H14" s="79" t="s">
        <v>10</v>
      </c>
      <c r="I14" s="80">
        <f t="shared" si="0"/>
        <v>55667</v>
      </c>
      <c r="J14" s="81"/>
      <c r="K14" s="82">
        <f t="shared" si="1"/>
        <v>55667</v>
      </c>
      <c r="L14" s="83" t="s">
        <v>12</v>
      </c>
      <c r="M14" s="80">
        <f>K14-O14</f>
        <v>55667</v>
      </c>
      <c r="N14" s="65" t="s">
        <v>12</v>
      </c>
      <c r="O14" s="64">
        <f>SUMIF(Table3[Description],' Accting USE Data Entry Form'!$B14,Table3[Invoice Amount])</f>
        <v>0</v>
      </c>
      <c r="P14" s="65" t="s">
        <v>10</v>
      </c>
      <c r="Q14" s="66">
        <f t="shared" si="2"/>
        <v>0</v>
      </c>
    </row>
    <row r="15" spans="1:17" ht="14.4" x14ac:dyDescent="0.25">
      <c r="A15" s="108">
        <v>5</v>
      </c>
      <c r="B15" s="126" t="s">
        <v>63</v>
      </c>
      <c r="C15" s="113">
        <v>43189</v>
      </c>
      <c r="D15" s="114">
        <v>1</v>
      </c>
      <c r="E15" s="25" t="s">
        <v>27</v>
      </c>
      <c r="F15" s="112">
        <v>69582</v>
      </c>
      <c r="G15" s="85"/>
      <c r="H15" s="79" t="s">
        <v>10</v>
      </c>
      <c r="I15" s="84">
        <f t="shared" si="0"/>
        <v>69582</v>
      </c>
      <c r="J15" s="81"/>
      <c r="K15" s="82">
        <f t="shared" si="1"/>
        <v>69582</v>
      </c>
      <c r="L15" s="83" t="s">
        <v>12</v>
      </c>
      <c r="M15" s="80">
        <f>K15-O15</f>
        <v>69582</v>
      </c>
      <c r="N15" s="65" t="s">
        <v>12</v>
      </c>
      <c r="O15" s="64">
        <f>SUMIF(Table3[Description],' Accting USE Data Entry Form'!$B15,Table3[Invoice Amount])</f>
        <v>0</v>
      </c>
      <c r="P15" s="65" t="s">
        <v>10</v>
      </c>
      <c r="Q15" s="66">
        <f t="shared" si="2"/>
        <v>0</v>
      </c>
    </row>
    <row r="16" spans="1:17" ht="14.4" x14ac:dyDescent="0.25">
      <c r="A16" s="108">
        <v>6</v>
      </c>
      <c r="B16" s="126" t="s">
        <v>67</v>
      </c>
      <c r="C16" s="113">
        <v>43346</v>
      </c>
      <c r="D16" s="114"/>
      <c r="E16" s="25" t="s">
        <v>27</v>
      </c>
      <c r="F16" s="112">
        <v>13916</v>
      </c>
      <c r="G16" s="85"/>
      <c r="H16" s="79" t="s">
        <v>10</v>
      </c>
      <c r="I16" s="84">
        <f t="shared" si="0"/>
        <v>0</v>
      </c>
      <c r="J16" s="81"/>
      <c r="K16" s="82">
        <f t="shared" si="1"/>
        <v>0</v>
      </c>
      <c r="L16" s="83" t="s">
        <v>12</v>
      </c>
      <c r="M16" s="80">
        <f t="shared" ref="M16:M17" si="3">K16-O16</f>
        <v>0</v>
      </c>
      <c r="N16" s="65" t="s">
        <v>12</v>
      </c>
      <c r="O16" s="64">
        <f>SUMIF(Table3[Description],' Accting USE Data Entry Form'!$B16,Table3[Invoice Amount])</f>
        <v>0</v>
      </c>
      <c r="P16" s="65" t="s">
        <v>10</v>
      </c>
      <c r="Q16" s="66">
        <v>0</v>
      </c>
    </row>
    <row r="17" spans="1:20" ht="14.4" x14ac:dyDescent="0.25">
      <c r="A17" s="108">
        <v>7</v>
      </c>
      <c r="B17" s="116" t="s">
        <v>64</v>
      </c>
      <c r="C17" s="113">
        <v>43346</v>
      </c>
      <c r="D17" s="114"/>
      <c r="E17" s="25" t="s">
        <v>27</v>
      </c>
      <c r="F17" s="112">
        <v>13916</v>
      </c>
      <c r="G17" s="85"/>
      <c r="H17" s="79" t="s">
        <v>10</v>
      </c>
      <c r="I17" s="84">
        <f t="shared" si="0"/>
        <v>0</v>
      </c>
      <c r="J17" s="81"/>
      <c r="K17" s="82">
        <f t="shared" ref="K17" si="4">+I17</f>
        <v>0</v>
      </c>
      <c r="L17" s="83" t="s">
        <v>12</v>
      </c>
      <c r="M17" s="80">
        <f t="shared" si="3"/>
        <v>0</v>
      </c>
      <c r="N17" s="65" t="s">
        <v>12</v>
      </c>
      <c r="O17" s="64">
        <f>SUMIF(Table3[Description],' Accting USE Data Entry Form'!$B17,Table3[Invoice Amount])</f>
        <v>0</v>
      </c>
      <c r="P17" s="65" t="s">
        <v>10</v>
      </c>
      <c r="Q17" s="66">
        <f t="shared" ref="Q17" si="5">+K17-M17-O17</f>
        <v>0</v>
      </c>
    </row>
    <row r="18" spans="1:20" ht="14.4" x14ac:dyDescent="0.25">
      <c r="A18" s="108">
        <v>8</v>
      </c>
      <c r="B18" s="116" t="s">
        <v>68</v>
      </c>
      <c r="C18" s="113">
        <v>43312</v>
      </c>
      <c r="D18" s="114">
        <v>0.5</v>
      </c>
      <c r="E18" s="62" t="s">
        <v>27</v>
      </c>
      <c r="F18" s="112">
        <v>55566</v>
      </c>
      <c r="G18" s="85"/>
      <c r="H18" s="79" t="s">
        <v>10</v>
      </c>
      <c r="I18" s="84">
        <f t="shared" ref="I18:I20" si="6">D18*F18</f>
        <v>27783</v>
      </c>
      <c r="J18" s="81"/>
      <c r="K18" s="82">
        <f t="shared" ref="K18:K20" si="7">+I18</f>
        <v>27783</v>
      </c>
      <c r="L18" s="83" t="s">
        <v>12</v>
      </c>
      <c r="M18" s="80">
        <f t="shared" ref="M18:M20" si="8">K18-O18</f>
        <v>27783</v>
      </c>
      <c r="N18" s="65" t="s">
        <v>12</v>
      </c>
      <c r="O18" s="64">
        <f>SUMIF(Table3[Description],' Accting USE Data Entry Form'!$B18,Table3[Invoice Amount])</f>
        <v>0</v>
      </c>
      <c r="P18" s="65" t="s">
        <v>10</v>
      </c>
      <c r="Q18" s="66">
        <f t="shared" ref="Q18:Q20" si="9">+K18-M18-O18</f>
        <v>0</v>
      </c>
    </row>
    <row r="19" spans="1:20" ht="14.4" x14ac:dyDescent="0.25">
      <c r="A19" s="108">
        <v>9</v>
      </c>
      <c r="B19" s="149" t="s">
        <v>65</v>
      </c>
      <c r="C19" s="113">
        <v>43437</v>
      </c>
      <c r="D19" s="114"/>
      <c r="E19" s="62" t="s">
        <v>27</v>
      </c>
      <c r="F19" s="112">
        <v>9693</v>
      </c>
      <c r="G19" s="85"/>
      <c r="H19" s="79" t="s">
        <v>10</v>
      </c>
      <c r="I19" s="84">
        <f t="shared" si="6"/>
        <v>0</v>
      </c>
      <c r="J19" s="81"/>
      <c r="K19" s="82">
        <f t="shared" si="7"/>
        <v>0</v>
      </c>
      <c r="L19" s="83"/>
      <c r="M19" s="80">
        <f t="shared" si="8"/>
        <v>0</v>
      </c>
      <c r="N19" s="65"/>
      <c r="O19" s="64">
        <f>SUMIF(Table3[Description],' Accting USE Data Entry Form'!$B19,Table3[Invoice Amount])</f>
        <v>0</v>
      </c>
      <c r="P19" s="65" t="s">
        <v>10</v>
      </c>
      <c r="Q19" s="66">
        <f t="shared" si="9"/>
        <v>0</v>
      </c>
    </row>
    <row r="20" spans="1:20" ht="14.4" x14ac:dyDescent="0.25">
      <c r="A20" s="108"/>
      <c r="B20" s="116"/>
      <c r="C20" s="113"/>
      <c r="D20" s="114"/>
      <c r="E20" s="62" t="s">
        <v>27</v>
      </c>
      <c r="F20" s="112"/>
      <c r="G20" s="85"/>
      <c r="H20" s="79" t="s">
        <v>10</v>
      </c>
      <c r="I20" s="84">
        <f t="shared" si="6"/>
        <v>0</v>
      </c>
      <c r="J20" s="81"/>
      <c r="K20" s="82">
        <f t="shared" si="7"/>
        <v>0</v>
      </c>
      <c r="L20" s="83" t="s">
        <v>12</v>
      </c>
      <c r="M20" s="80">
        <f t="shared" si="8"/>
        <v>0</v>
      </c>
      <c r="N20" s="65" t="s">
        <v>12</v>
      </c>
      <c r="O20" s="64">
        <f>SUMIF(Table3[Description],' Accting USE Data Entry Form'!$B20,Table3[Invoice Amount])</f>
        <v>0</v>
      </c>
      <c r="P20" s="65" t="s">
        <v>10</v>
      </c>
      <c r="Q20" s="66">
        <f t="shared" si="9"/>
        <v>0</v>
      </c>
    </row>
    <row r="21" spans="1:20" ht="14.4" x14ac:dyDescent="0.25">
      <c r="A21" s="108"/>
      <c r="B21" s="116"/>
      <c r="C21" s="113"/>
      <c r="D21" s="115"/>
      <c r="E21" s="62" t="s">
        <v>27</v>
      </c>
      <c r="F21" s="112"/>
      <c r="G21" s="85"/>
      <c r="H21" s="79" t="s">
        <v>10</v>
      </c>
      <c r="I21" s="84">
        <f t="shared" ref="I21:I22" si="10">D21*F21</f>
        <v>0</v>
      </c>
      <c r="J21" s="81"/>
      <c r="K21" s="82">
        <f t="shared" ref="K21:K22" si="11">+I21</f>
        <v>0</v>
      </c>
      <c r="L21" s="83" t="s">
        <v>12</v>
      </c>
      <c r="M21" s="80">
        <f t="shared" ref="M21:M22" si="12">K21-O21</f>
        <v>0</v>
      </c>
      <c r="N21" s="65" t="s">
        <v>12</v>
      </c>
      <c r="O21" s="64">
        <f>SUMIF(Table3[Description],' Accting USE Data Entry Form'!$B21,Table3[Invoice Amount])</f>
        <v>0</v>
      </c>
      <c r="P21" s="65" t="s">
        <v>10</v>
      </c>
      <c r="Q21" s="66">
        <f t="shared" ref="Q21:Q22" si="13">+K21-M21-O21</f>
        <v>0</v>
      </c>
      <c r="S21" s="117">
        <f t="shared" ref="S21:S22" si="14">R21-M21</f>
        <v>0</v>
      </c>
      <c r="T21">
        <v>0</v>
      </c>
    </row>
    <row r="22" spans="1:20" x14ac:dyDescent="0.25">
      <c r="A22" s="108"/>
      <c r="B22" s="87" t="s">
        <v>54</v>
      </c>
      <c r="C22" s="75"/>
      <c r="D22" s="67"/>
      <c r="E22" s="25" t="s">
        <v>27</v>
      </c>
      <c r="F22" s="61"/>
      <c r="G22" s="85"/>
      <c r="H22" s="79" t="s">
        <v>10</v>
      </c>
      <c r="I22" s="84">
        <f t="shared" si="10"/>
        <v>0</v>
      </c>
      <c r="J22" s="81"/>
      <c r="K22" s="82">
        <f t="shared" si="11"/>
        <v>0</v>
      </c>
      <c r="L22" s="83" t="s">
        <v>12</v>
      </c>
      <c r="M22" s="80">
        <f t="shared" si="12"/>
        <v>0</v>
      </c>
      <c r="N22" s="65" t="s">
        <v>12</v>
      </c>
      <c r="O22" s="64">
        <f>SUMIF(Table3[Description],' Accting USE Data Entry Form'!$B22,Table3[Invoice Amount])</f>
        <v>0</v>
      </c>
      <c r="P22" s="65" t="s">
        <v>10</v>
      </c>
      <c r="Q22" s="66">
        <f t="shared" si="13"/>
        <v>0</v>
      </c>
      <c r="S22" s="117">
        <f t="shared" si="14"/>
        <v>0</v>
      </c>
      <c r="T22">
        <v>0</v>
      </c>
    </row>
    <row r="23" spans="1:20" x14ac:dyDescent="0.25">
      <c r="A23" s="54"/>
      <c r="D23" s="55">
        <f>I23/F23</f>
        <v>0.80992461945923921</v>
      </c>
      <c r="E23" s="56"/>
      <c r="F23" s="57">
        <f>SUM(F11:F22)</f>
        <v>343590</v>
      </c>
      <c r="G23" s="56"/>
      <c r="H23" s="41"/>
      <c r="I23" s="57">
        <f>SUM(I11:I22)</f>
        <v>278282</v>
      </c>
      <c r="J23" s="41"/>
      <c r="K23" s="57">
        <f>SUM(K11:K22)</f>
        <v>278282</v>
      </c>
      <c r="L23" s="56"/>
      <c r="M23" s="57">
        <f>SUM(M11:M22)</f>
        <v>278282</v>
      </c>
      <c r="N23" s="56"/>
      <c r="O23" s="57">
        <f>SUM(O11:O22)</f>
        <v>0</v>
      </c>
      <c r="P23" s="56"/>
      <c r="Q23" s="57">
        <f>SUM(Q11:Q22)</f>
        <v>0</v>
      </c>
    </row>
    <row r="24" spans="1:20" x14ac:dyDescent="0.25">
      <c r="H24" s="40"/>
      <c r="J24" s="40"/>
    </row>
    <row r="25" spans="1:20" x14ac:dyDescent="0.25">
      <c r="F25" s="117"/>
      <c r="H25" s="40"/>
      <c r="J25" s="40"/>
    </row>
    <row r="26" spans="1:20" ht="13.8" thickBot="1" x14ac:dyDescent="0.3">
      <c r="A26" s="43" t="s">
        <v>7</v>
      </c>
      <c r="F26" s="144" t="s">
        <v>55</v>
      </c>
      <c r="G26" s="145"/>
      <c r="H26" s="145"/>
      <c r="I26" s="145"/>
      <c r="J26" s="145"/>
      <c r="K26" s="145"/>
      <c r="L26" s="145"/>
      <c r="M26" s="145"/>
      <c r="N26" s="10"/>
      <c r="O26" s="78">
        <f>O5</f>
        <v>43312</v>
      </c>
    </row>
    <row r="27" spans="1:20" x14ac:dyDescent="0.25">
      <c r="H27" s="2"/>
      <c r="I27" s="44"/>
      <c r="J27" s="2"/>
      <c r="K27" s="4"/>
      <c r="O27" s="46" t="s">
        <v>3</v>
      </c>
    </row>
    <row r="28" spans="1:20" x14ac:dyDescent="0.25">
      <c r="H28" s="2"/>
      <c r="I28" s="44"/>
      <c r="J28" s="2"/>
      <c r="K28" s="4"/>
      <c r="O28" s="46"/>
    </row>
    <row r="29" spans="1:20" x14ac:dyDescent="0.25">
      <c r="A29" s="43" t="s">
        <v>8</v>
      </c>
      <c r="H29" s="2"/>
      <c r="I29" s="49"/>
      <c r="J29" s="7"/>
      <c r="K29" s="9"/>
      <c r="L29" s="10"/>
      <c r="M29" s="47"/>
      <c r="N29" s="10"/>
      <c r="O29" s="47"/>
    </row>
    <row r="30" spans="1:20" x14ac:dyDescent="0.25">
      <c r="O30" s="46" t="s">
        <v>3</v>
      </c>
    </row>
  </sheetData>
  <sheetProtection selectLockedCells="1"/>
  <mergeCells count="8">
    <mergeCell ref="A1:Q1"/>
    <mergeCell ref="A2:Q2"/>
    <mergeCell ref="A3:Q3"/>
    <mergeCell ref="F26:M26"/>
    <mergeCell ref="O6:O7"/>
    <mergeCell ref="D5:H5"/>
    <mergeCell ref="D7:H7"/>
    <mergeCell ref="D9:H9"/>
  </mergeCells>
  <phoneticPr fontId="8" type="noConversion"/>
  <dataValidations count="1">
    <dataValidation type="list" allowBlank="1" showInputMessage="1" showErrorMessage="1" error="Must choose from Drop Down Menu" sqref="B11:B21">
      <formula1>$B$11:$B$22</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22 M22:M23 I22:I23 I11:I20 M11:M20 O11:O2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Form'!$B$11:$B$22</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2018-07-31T19:56:15Z</dcterms:modified>
</cp:coreProperties>
</file>