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OCUREMENT ELECTRONIC FILES\SUBCONTRACTS\0 FY 16 open subcontracts\16-C1244 - Pesh - LCLS-II Prod Plating - Nomura\H. PERFORMANCE &amp; PAYMENTS\H.2 Invoices, Payment Vouchers\"/>
    </mc:Choice>
  </mc:AlternateContent>
  <bookViews>
    <workbookView xWindow="0" yWindow="0" windowWidth="22248" windowHeight="8604"/>
  </bookViews>
  <sheets>
    <sheet name="Form" sheetId="1" r:id="rId1"/>
    <sheet name="Process" sheetId="4" r:id="rId2"/>
    <sheet name=" Accting USE Data Entry Form" sheetId="3" r:id="rId3"/>
    <sheet name="List" sheetId="5" r:id="rId4"/>
  </sheets>
  <externalReferences>
    <externalReference r:id="rId5"/>
  </externalReferences>
  <definedNames>
    <definedName name="FNALDESPH3">[1]Details!$F$6</definedName>
  </definedNames>
  <calcPr calcId="162913"/>
</workbook>
</file>

<file path=xl/calcChain.xml><?xml version="1.0" encoding="utf-8"?>
<calcChain xmlns="http://schemas.openxmlformats.org/spreadsheetml/2006/main">
  <c r="C31" i="1" l="1"/>
  <c r="G31" i="1"/>
  <c r="C32" i="1"/>
  <c r="G32" i="1"/>
  <c r="C33" i="1"/>
  <c r="G33" i="1"/>
  <c r="C34" i="1"/>
  <c r="G34" i="1"/>
  <c r="I18" i="3"/>
  <c r="M12" i="3"/>
  <c r="M13" i="3"/>
  <c r="M15" i="3"/>
  <c r="M36" i="3"/>
  <c r="M37" i="3"/>
  <c r="O12" i="3"/>
  <c r="O13" i="3"/>
  <c r="O15" i="3"/>
  <c r="O36" i="3"/>
  <c r="O37" i="3"/>
  <c r="O11" i="3"/>
  <c r="M11" i="3"/>
  <c r="H7" i="1" l="1"/>
  <c r="C7" i="1"/>
  <c r="C5" i="1"/>
  <c r="K7" i="1" l="1"/>
  <c r="N41" i="3"/>
  <c r="I33" i="3" l="1"/>
  <c r="I34" i="3"/>
  <c r="K34" i="3" s="1"/>
  <c r="M34" i="3" s="1"/>
  <c r="O34" i="3" s="1"/>
  <c r="I35" i="3"/>
  <c r="K35" i="3" s="1"/>
  <c r="I36" i="3"/>
  <c r="K36" i="3" s="1"/>
  <c r="C30" i="1"/>
  <c r="C29" i="1"/>
  <c r="C28" i="1"/>
  <c r="C27" i="1"/>
  <c r="C26" i="1"/>
  <c r="C25" i="1"/>
  <c r="C24" i="1"/>
  <c r="C23" i="1"/>
  <c r="C22" i="1"/>
  <c r="C21" i="1"/>
  <c r="C20" i="1"/>
  <c r="C19" i="1"/>
  <c r="C18" i="1"/>
  <c r="C17" i="1"/>
  <c r="C16" i="1"/>
  <c r="C15" i="1"/>
  <c r="C14" i="1"/>
  <c r="C13" i="1"/>
  <c r="C12" i="1"/>
  <c r="C11" i="1"/>
  <c r="C10" i="1"/>
  <c r="G30" i="1"/>
  <c r="G29" i="1"/>
  <c r="G28" i="1"/>
  <c r="G27" i="1"/>
  <c r="G26" i="1"/>
  <c r="G25" i="1"/>
  <c r="G24" i="1"/>
  <c r="G23" i="1"/>
  <c r="G22" i="1"/>
  <c r="G21" i="1"/>
  <c r="G20" i="1"/>
  <c r="G19" i="1"/>
  <c r="G18" i="1"/>
  <c r="G17" i="1"/>
  <c r="G16" i="1"/>
  <c r="G15" i="1"/>
  <c r="G14" i="1"/>
  <c r="G13" i="1"/>
  <c r="G12" i="1"/>
  <c r="G11" i="1"/>
  <c r="G10" i="1"/>
  <c r="M35" i="3" l="1"/>
  <c r="O35" i="3" s="1"/>
  <c r="K33" i="3"/>
  <c r="M33" i="3" s="1"/>
  <c r="O33" i="3" s="1"/>
  <c r="P33" i="3"/>
  <c r="I37" i="3"/>
  <c r="K37" i="3" s="1"/>
  <c r="F38" i="3" l="1"/>
  <c r="I21" i="3" l="1"/>
  <c r="K21" i="3" s="1"/>
  <c r="I22" i="3"/>
  <c r="K22" i="3" s="1"/>
  <c r="I23" i="3"/>
  <c r="K23" i="3" s="1"/>
  <c r="I24" i="3"/>
  <c r="K24" i="3" s="1"/>
  <c r="M24" i="3" s="1"/>
  <c r="O24" i="3" s="1"/>
  <c r="I25" i="3"/>
  <c r="K25" i="3" s="1"/>
  <c r="M25" i="3" s="1"/>
  <c r="O25" i="3" s="1"/>
  <c r="I26" i="3"/>
  <c r="K26" i="3" s="1"/>
  <c r="M26" i="3" s="1"/>
  <c r="O26" i="3" s="1"/>
  <c r="I27" i="3"/>
  <c r="K27" i="3" s="1"/>
  <c r="I28" i="3"/>
  <c r="K28" i="3" s="1"/>
  <c r="I29" i="3"/>
  <c r="K29" i="3" s="1"/>
  <c r="I30" i="3"/>
  <c r="K30" i="3" s="1"/>
  <c r="I31" i="3"/>
  <c r="K31" i="3" s="1"/>
  <c r="I32" i="3"/>
  <c r="K32" i="3" s="1"/>
  <c r="M32" i="3" s="1"/>
  <c r="O32" i="3" s="1"/>
  <c r="M28" i="3" l="1"/>
  <c r="O28" i="3" s="1"/>
  <c r="M27" i="3"/>
  <c r="O27" i="3" s="1"/>
  <c r="M23" i="3"/>
  <c r="O23" i="3" s="1"/>
  <c r="M30" i="3"/>
  <c r="O30" i="3" s="1"/>
  <c r="M22" i="3"/>
  <c r="O22" i="3" s="1"/>
  <c r="M31" i="3"/>
  <c r="O31" i="3"/>
  <c r="M29" i="3"/>
  <c r="O29" i="3" s="1"/>
  <c r="M21" i="3"/>
  <c r="O21" i="3" s="1"/>
  <c r="I19" i="3"/>
  <c r="K19" i="3" s="1"/>
  <c r="M19" i="3" l="1"/>
  <c r="O19" i="3" s="1"/>
  <c r="I20" i="3"/>
  <c r="K20" i="3" s="1"/>
  <c r="K18" i="3"/>
  <c r="M18" i="3" s="1"/>
  <c r="O18" i="3" s="1"/>
  <c r="I17" i="3"/>
  <c r="K17" i="3" s="1"/>
  <c r="M17" i="3" s="1"/>
  <c r="O17" i="3" s="1"/>
  <c r="I16" i="3"/>
  <c r="K16" i="3" s="1"/>
  <c r="M16" i="3" s="1"/>
  <c r="O16" i="3" s="1"/>
  <c r="I15" i="3"/>
  <c r="K15" i="3" s="1"/>
  <c r="I14" i="3"/>
  <c r="K14" i="3" s="1"/>
  <c r="I13" i="3"/>
  <c r="K13" i="3" s="1"/>
  <c r="I12" i="3"/>
  <c r="K12" i="3" s="1"/>
  <c r="I11" i="3"/>
  <c r="E12" i="1"/>
  <c r="E11" i="1"/>
  <c r="E10" i="1"/>
  <c r="M20" i="3" l="1"/>
  <c r="O20" i="3" s="1"/>
  <c r="M14" i="3"/>
  <c r="O14" i="3" s="1"/>
  <c r="K11" i="3"/>
  <c r="K38" i="3" s="1"/>
  <c r="I38" i="3"/>
  <c r="D38" i="3" s="1"/>
  <c r="M38" i="3" l="1"/>
  <c r="O38" i="3" s="1"/>
</calcChain>
</file>

<file path=xl/sharedStrings.xml><?xml version="1.0" encoding="utf-8"?>
<sst xmlns="http://schemas.openxmlformats.org/spreadsheetml/2006/main" count="206" uniqueCount="82">
  <si>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</si>
  <si>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</si>
  <si>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</si>
  <si>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</si>
  <si>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</si>
  <si>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</si>
  <si>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</si>
  <si>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</si>
  <si>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</si>
  <si>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</si>
  <si>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</si>
  <si>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</si>
  <si>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</si>
  <si>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</si>
  <si>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</si>
  <si>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</si>
  <si>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</si>
  <si>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</si>
  <si>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</si>
  <si>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</si>
  <si>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</si>
  <si>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</si>
  <si>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</si>
  <si>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</si>
  <si>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</si>
  <si>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</si>
  <si>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</si>
  <si>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</si>
  <si>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</si>
  <si>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</si>
  <si>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</si>
  <si>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</si>
  <si>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</si>
  <si>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</si>
  <si>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</si>
  <si>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</si>
  <si>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</si>
  <si>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</si>
  <si>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</si>
  <si>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</si>
  <si>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</si>
  <si>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</si>
  <si>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</si>
  <si>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</si>
  <si>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</si>
  <si>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</si>
  <si>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</si>
  <si>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</si>
  <si>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</si>
  <si>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</si>
  <si>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
  </si>
  <si>
    <t>Ted Peshehonoff</t>
  </si>
  <si>
    <t>Non-recurring Engineering</t>
  </si>
  <si>
    <t>First Articles – Lot 1 (2 full sets)</t>
  </si>
  <si>
    <t>Lot 2 (2 full sets)</t>
  </si>
  <si>
    <t>Exchange Rate Contingency Line</t>
  </si>
  <si>
    <t xml:space="preserve">Mod001: Non-Recurring Engineering plus up </t>
  </si>
  <si>
    <t>Nomura Plating Co., Ltd</t>
  </si>
  <si>
    <t>JSA-16-C1244</t>
  </si>
  <si>
    <t>Sean Yokomi</t>
  </si>
  <si>
    <t>Ed Daly</t>
  </si>
  <si>
    <t>Non-recurring Engineering (3 jig sets)</t>
  </si>
  <si>
    <t>3rd Lot JLab (1 set)</t>
  </si>
  <si>
    <t>3rd Lot Fermi (1 set)</t>
  </si>
  <si>
    <t>9th Lot JLab (1 set)</t>
  </si>
  <si>
    <t>9th Lot Fermi (1 set)</t>
  </si>
  <si>
    <t>4th Lot JLab (2 sets)</t>
  </si>
  <si>
    <t>4th Lot Fermi (2 sets)</t>
  </si>
  <si>
    <t>5th Lot JLab (2 sets)</t>
  </si>
  <si>
    <t>5th Lot Fermi (2 sets)</t>
  </si>
  <si>
    <t>6th Lot JLab (2 sets)</t>
  </si>
  <si>
    <t>6th Lot Fermi (2 sets)</t>
  </si>
  <si>
    <t>7th Lot JLab (2 sets)</t>
  </si>
  <si>
    <t>7th Lot Fermi (2 sets)</t>
  </si>
  <si>
    <t>8th Lot JLab (2 sets)</t>
  </si>
  <si>
    <t>8th Lot Fermi (2 sets)</t>
  </si>
  <si>
    <t>Deobligated</t>
  </si>
  <si>
    <t>Mod 003: Expended Contingency for additional plating (24 PrCM/3 DS spools)</t>
  </si>
  <si>
    <t>Mod 003: Additional Plating and QC test (24 PrCM/3DS spools)</t>
  </si>
  <si>
    <t>Mod 004: 52 PrCM Bellows - Plating and QC</t>
  </si>
  <si>
    <t>Mod 004: 10 short bellows - Plating and QC</t>
  </si>
  <si>
    <t>Mod 004: 21 DS Spools - Plating and QC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</si>
</sst>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yy;@"/>
    <numFmt numFmtId="165" formatCode="0.0%"/>
  </numFmts>
  <fonts count="1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1"/>
      <name val="Arial"/>
      <family val="2"/>
    </font>
    <font>
      <b/>
      <sz val="11"/>
      <name val="Arial"/>
      <family val="2"/>
    </font>
    <font>
      <sz val="11"/>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s>
  <cellStyleXfs count="16">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14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9"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5" fillId="0" borderId="1" xfId="0" applyFont="1" applyBorder="1" applyProtection="1"/>
    <xf numFmtId="0" fontId="8"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8"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5" fillId="0" borderId="0" xfId="0" applyFont="1" applyAlignment="1">
      <alignment horizontal="center"/>
    </xf>
    <xf numFmtId="0" fontId="0" fillId="0" borderId="0" xfId="0" applyAlignment="1">
      <alignment horizontal="left"/>
    </xf>
    <xf numFmtId="0" fontId="9"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5" fillId="0" borderId="0" xfId="0" applyFont="1" applyAlignment="1">
      <alignment wrapText="1"/>
    </xf>
    <xf numFmtId="0" fontId="0" fillId="0" borderId="0" xfId="0" applyBorder="1" applyAlignment="1" applyProtection="1">
      <alignment wrapText="1"/>
      <protection locked="0"/>
    </xf>
    <xf numFmtId="0" fontId="9" fillId="7" borderId="1" xfId="0" applyFont="1" applyFill="1" applyBorder="1" applyAlignment="1">
      <alignment horizontal="center" wrapText="1"/>
    </xf>
    <xf numFmtId="0" fontId="8"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5" fillId="0" borderId="0" xfId="1" applyNumberFormat="1" applyFont="1" applyAlignment="1">
      <alignment horizontal="center"/>
    </xf>
    <xf numFmtId="0" fontId="5" fillId="0" borderId="0" xfId="0" applyFont="1"/>
    <xf numFmtId="4" fontId="5" fillId="0" borderId="0" xfId="0" applyNumberFormat="1" applyFont="1"/>
    <xf numFmtId="0" fontId="15"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8" fillId="0" borderId="4" xfId="14" applyFont="1" applyFill="1" applyBorder="1" applyAlignment="1">
      <alignment vertical="center" wrapText="1"/>
    </xf>
    <xf numFmtId="0" fontId="8" fillId="0" borderId="0" xfId="0" applyFont="1" applyFill="1" applyBorder="1" applyProtection="1">
      <protection locked="0"/>
    </xf>
    <xf numFmtId="4" fontId="8" fillId="0" borderId="0" xfId="0" applyNumberFormat="1" applyFont="1" applyAlignment="1">
      <alignment horizontal="center" wrapText="1"/>
    </xf>
    <xf numFmtId="4" fontId="8" fillId="4" borderId="1" xfId="0" applyNumberFormat="1" applyFont="1" applyFill="1" applyBorder="1" applyAlignment="1">
      <alignment wrapText="1"/>
    </xf>
    <xf numFmtId="4" fontId="8" fillId="0" borderId="6" xfId="0" applyNumberFormat="1" applyFont="1" applyBorder="1" applyProtection="1">
      <protection locked="0"/>
    </xf>
    <xf numFmtId="10" fontId="8" fillId="0" borderId="1" xfId="1" applyNumberFormat="1" applyFont="1" applyFill="1" applyBorder="1" applyAlignment="1" applyProtection="1">
      <alignment horizontal="center"/>
      <protection locked="0"/>
    </xf>
    <xf numFmtId="10" fontId="8"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0" fillId="0" borderId="0" xfId="0" applyAlignment="1">
      <alignment horizontal="center"/>
    </xf>
    <xf numFmtId="164" fontId="13" fillId="0" borderId="1" xfId="0" applyNumberFormat="1" applyFont="1" applyBorder="1" applyProtection="1"/>
    <xf numFmtId="0" fontId="0" fillId="0" borderId="0" xfId="0" applyBorder="1" applyAlignment="1">
      <alignment horizontal="center"/>
    </xf>
    <xf numFmtId="0" fontId="8" fillId="0" borderId="0" xfId="0" applyFont="1" applyAlignment="1">
      <alignment horizontal="left"/>
    </xf>
    <xf numFmtId="14" fontId="8" fillId="0" borderId="1" xfId="0" applyNumberFormat="1" applyFont="1" applyBorder="1" applyAlignment="1" applyProtection="1">
      <alignment wrapText="1"/>
    </xf>
    <xf numFmtId="0" fontId="8" fillId="0" borderId="7" xfId="0" applyFont="1" applyBorder="1" applyProtection="1"/>
    <xf numFmtId="0" fontId="8" fillId="0" borderId="0" xfId="0" applyFont="1" applyAlignment="1" applyProtection="1">
      <alignment horizontal="center"/>
    </xf>
    <xf numFmtId="4" fontId="8" fillId="3" borderId="1" xfId="0" applyNumberFormat="1" applyFont="1" applyFill="1" applyBorder="1" applyAlignment="1" applyProtection="1">
      <alignment wrapText="1"/>
    </xf>
    <xf numFmtId="4" fontId="8" fillId="2" borderId="0" xfId="0" applyNumberFormat="1" applyFont="1" applyFill="1" applyBorder="1" applyAlignment="1" applyProtection="1">
      <alignment horizontal="center"/>
    </xf>
    <xf numFmtId="4" fontId="8" fillId="0" borderId="1" xfId="0" applyNumberFormat="1" applyFont="1" applyBorder="1" applyProtection="1"/>
    <xf numFmtId="4" fontId="8" fillId="0" borderId="0" xfId="0" applyNumberFormat="1" applyFont="1" applyBorder="1" applyAlignment="1" applyProtection="1">
      <alignment horizontal="center" wrapText="1"/>
    </xf>
    <xf numFmtId="4" fontId="8" fillId="3" borderId="2" xfId="0" applyNumberFormat="1" applyFont="1" applyFill="1" applyBorder="1" applyAlignment="1" applyProtection="1">
      <alignment wrapText="1"/>
    </xf>
    <xf numFmtId="0" fontId="8" fillId="0" borderId="0" xfId="0" applyFont="1" applyBorder="1" applyProtection="1"/>
    <xf numFmtId="0" fontId="16" fillId="0" borderId="0" xfId="0" applyFont="1" applyAlignment="1">
      <alignment horizontal="center"/>
    </xf>
    <xf numFmtId="0" fontId="8" fillId="0" borderId="5" xfId="2" quotePrefix="1" applyFont="1" applyFill="1" applyBorder="1" applyAlignment="1">
      <alignment vertical="center" wrapText="1"/>
    </xf>
    <xf numFmtId="0" fontId="5" fillId="0" borderId="1" xfId="0" applyFont="1" applyBorder="1" applyAlignment="1" applyProtection="1">
      <alignment horizontal="center"/>
    </xf>
    <xf numFmtId="0" fontId="8" fillId="0" borderId="1" xfId="0" applyFont="1" applyFill="1" applyBorder="1" applyAlignment="1" applyProtection="1">
      <alignment horizontal="center"/>
    </xf>
    <xf numFmtId="0" fontId="8" fillId="0" borderId="0" xfId="0" applyFont="1" applyBorder="1" applyAlignment="1" applyProtection="1">
      <alignment horizontal="right"/>
    </xf>
    <xf numFmtId="0" fontId="0" fillId="0" borderId="1" xfId="0" applyBorder="1" applyAlignment="1" applyProtection="1">
      <alignment horizontal="center"/>
    </xf>
    <xf numFmtId="0" fontId="8"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8" fillId="5" borderId="0" xfId="0" applyFont="1" applyFill="1" applyProtection="1">
      <protection locked="0"/>
    </xf>
    <xf numFmtId="14" fontId="17" fillId="9" borderId="1" xfId="0" applyNumberFormat="1" applyFont="1" applyFill="1" applyBorder="1" applyAlignment="1" applyProtection="1">
      <alignment horizontal="center" wrapText="1"/>
      <protection locked="0"/>
    </xf>
    <xf numFmtId="10" fontId="8" fillId="0" borderId="1" xfId="1" applyNumberFormat="1" applyFont="1" applyBorder="1" applyAlignment="1" applyProtection="1">
      <alignment horizontal="center"/>
      <protection locked="0"/>
    </xf>
    <xf numFmtId="0" fontId="0" fillId="7" borderId="0" xfId="0" applyFill="1" applyBorder="1" applyAlignment="1">
      <alignment horizontal="center" wrapText="1"/>
    </xf>
    <xf numFmtId="14" fontId="18" fillId="0" borderId="4" xfId="0" applyNumberFormat="1" applyFont="1" applyBorder="1" applyAlignment="1">
      <alignment horizontal="right" vertical="center" wrapText="1"/>
    </xf>
    <xf numFmtId="0" fontId="8" fillId="0" borderId="4" xfId="0" applyFont="1" applyBorder="1" applyAlignment="1">
      <alignment horizontal="left"/>
    </xf>
    <xf numFmtId="0" fontId="12" fillId="10" borderId="4" xfId="0" applyFont="1" applyFill="1" applyBorder="1"/>
    <xf numFmtId="0" fontId="12" fillId="0" borderId="4" xfId="0" applyFont="1" applyBorder="1"/>
    <xf numFmtId="0" fontId="8" fillId="0" borderId="1" xfId="0" applyFont="1" applyBorder="1" applyProtection="1">
      <protection locked="0"/>
    </xf>
    <xf numFmtId="14" fontId="0" fillId="0" borderId="1" xfId="0" applyNumberFormat="1" applyBorder="1" applyProtection="1">
      <protection locked="0"/>
    </xf>
    <xf numFmtId="14" fontId="8" fillId="0" borderId="1" xfId="0" applyNumberFormat="1" applyFont="1" applyBorder="1" applyProtection="1">
      <protection locked="0"/>
    </xf>
    <xf numFmtId="0" fontId="11" fillId="0" borderId="1" xfId="0" applyFont="1" applyBorder="1" applyAlignment="1" applyProtection="1">
      <alignment horizontal="center"/>
    </xf>
    <xf numFmtId="0" fontId="11" fillId="0" borderId="0" xfId="0" applyFont="1" applyProtection="1"/>
    <xf numFmtId="10" fontId="11" fillId="0" borderId="1" xfId="1" applyNumberFormat="1" applyFont="1" applyBorder="1" applyAlignment="1" applyProtection="1">
      <alignment horizontal="center"/>
    </xf>
    <xf numFmtId="10" fontId="11" fillId="0" borderId="0" xfId="1" applyNumberFormat="1" applyFont="1" applyBorder="1" applyProtection="1"/>
    <xf numFmtId="0" fontId="11" fillId="0" borderId="2" xfId="1" applyNumberFormat="1" applyFont="1" applyBorder="1" applyAlignment="1" applyProtection="1">
      <alignment horizontal="center"/>
    </xf>
    <xf numFmtId="0" fontId="8" fillId="0" borderId="2" xfId="0" applyFont="1" applyBorder="1" applyAlignment="1" applyProtection="1">
      <alignment wrapText="1"/>
    </xf>
    <xf numFmtId="0" fontId="0" fillId="0" borderId="2" xfId="0" applyBorder="1" applyAlignment="1" applyProtection="1">
      <alignment wrapText="1"/>
    </xf>
    <xf numFmtId="0" fontId="6" fillId="0" borderId="0" xfId="0" applyFont="1" applyAlignment="1" applyProtection="1">
      <alignment horizontal="center"/>
    </xf>
    <xf numFmtId="0" fontId="8" fillId="0" borderId="0" xfId="0" applyFont="1" applyBorder="1" applyAlignment="1" applyProtection="1">
      <alignment horizontal="right" vertical="top"/>
      <protection locked="0"/>
    </xf>
    <xf numFmtId="0" fontId="9" fillId="0" borderId="0" xfId="0" applyFont="1" applyBorder="1" applyAlignment="1" applyProtection="1">
      <alignment horizontal="right" vertical="top"/>
      <protection locked="0"/>
    </xf>
    <xf numFmtId="0" fontId="8" fillId="0" borderId="2" xfId="0" applyFont="1" applyBorder="1" applyAlignment="1" applyProtection="1">
      <alignment wrapText="1"/>
    </xf>
    <xf numFmtId="0" fontId="0" fillId="0" borderId="2" xfId="0" applyBorder="1" applyAlignment="1" applyProtection="1">
      <alignment wrapText="1"/>
    </xf>
    <xf numFmtId="0" fontId="11" fillId="0" borderId="2" xfId="0" applyFont="1" applyBorder="1" applyAlignment="1" applyProtection="1">
      <alignment wrapText="1"/>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5" fillId="0" borderId="0" xfId="0" applyFont="1" applyAlignment="1">
      <alignment horizontal="center"/>
    </xf>
    <xf numFmtId="0" fontId="6" fillId="0" borderId="0" xfId="0" applyFont="1" applyAlignment="1">
      <alignment horizontal="center"/>
    </xf>
    <xf numFmtId="0" fontId="0" fillId="0" borderId="0" xfId="0" applyAlignment="1">
      <alignment horizontal="center"/>
    </xf>
    <xf numFmtId="0" fontId="8" fillId="0" borderId="3" xfId="0" applyFont="1" applyBorder="1" applyAlignment="1">
      <alignment horizontal="center"/>
    </xf>
    <xf numFmtId="0" fontId="0" fillId="0" borderId="3" xfId="0" applyBorder="1" applyAlignment="1">
      <alignment horizontal="center"/>
    </xf>
    <xf numFmtId="0" fontId="0" fillId="0" borderId="8" xfId="0" applyBorder="1" applyAlignment="1">
      <alignment horizontal="center" vertical="top" wrapText="1"/>
    </xf>
    <xf numFmtId="0" fontId="0" fillId="0" borderId="0" xfId="0" applyAlignment="1">
      <alignment horizontal="center" vertical="top" wrapText="1"/>
    </xf>
    <xf numFmtId="0" fontId="17" fillId="9" borderId="1" xfId="0" applyFont="1" applyFill="1" applyBorder="1" applyAlignment="1" applyProtection="1">
      <alignment horizontal="left"/>
      <protection locked="0"/>
    </xf>
    <xf numFmtId="4" fontId="0" fillId="0" borderId="0" xfId="0" applyNumberFormat="1"/>
    <xf numFmtId="0" fontId="8" fillId="0" borderId="1" xfId="0" applyFont="1" applyBorder="1" applyAlignment="1" applyProtection="1">
      <alignment horizontal="center"/>
    </xf>
    <xf numFmtId="10" fontId="8" fillId="0" borderId="1" xfId="1" applyNumberFormat="1" applyFont="1" applyBorder="1" applyAlignment="1" applyProtection="1">
      <alignment horizontal="center"/>
    </xf>
    <xf numFmtId="10" fontId="8" fillId="0" borderId="0" xfId="1" applyNumberFormat="1" applyFont="1" applyBorder="1" applyProtection="1"/>
  </cellXfs>
  <cellStyles count="16">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Percent" xfId="1" builtinId="5"/>
    <cellStyle name="Percent 2" xfId="6"/>
    <cellStyle name="Percent 3" xfId="9"/>
    <cellStyle name="Percent 4" xfId="12"/>
    <cellStyle name="Percent 5" xfId="15"/>
  </cellStyles>
  <dxfs count="4">
    <dxf>
      <fill>
        <patternFill>
          <bgColor theme="1" tint="0.24994659260841701"/>
        </patternFill>
      </fill>
    </dxf>
    <dxf>
      <fill>
        <patternFill>
          <bgColor theme="1" tint="0.24994659260841701"/>
        </patternFill>
      </fill>
    </dxf>
    <dxf>
      <fill>
        <patternFill>
          <bgColor theme="1" tint="0.24994659260841701"/>
        </patternFill>
      </fill>
    </dxf>
    <dxf>
      <numFmt numFmtId="19" formatCode="m/d/yyyy"/>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268941</xdr:colOff>
      <xdr:row>0</xdr:row>
      <xdr:rowOff>188258</xdr:rowOff>
    </xdr:from>
    <xdr:to>
      <xdr:col>16</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1" name="Table1" displayName="Table1" ref="D3:D63" totalsRowShown="0">
  <autoFilter ref="D3:D63"/>
  <tableColumns count="1">
    <tableColumn id="1" name="Date" dataDxfId="3"/>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showGridLines="0" tabSelected="1" topLeftCell="A13" zoomScale="90" zoomScaleNormal="90" workbookViewId="0">
      <selection activeCell="O35" sqref="O35"/>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2" width="10.109375" style="13" bestFit="1" customWidth="1"/>
    <col min="13" max="16384" width="9.109375" style="13"/>
  </cols>
  <sheetData>
    <row r="1" spans="1:12" ht="15.6" x14ac:dyDescent="0.3">
      <c r="A1" s="119" t="s">
        <v>4</v>
      </c>
      <c r="B1" s="119"/>
      <c r="C1" s="119"/>
      <c r="D1" s="119"/>
      <c r="E1" s="119"/>
      <c r="F1" s="119"/>
      <c r="G1" s="119"/>
      <c r="H1" s="119"/>
      <c r="I1" s="119"/>
      <c r="J1" s="119"/>
      <c r="K1" s="119"/>
      <c r="L1" s="119"/>
    </row>
    <row r="2" spans="1:12" ht="15.6" x14ac:dyDescent="0.3">
      <c r="A2" s="119" t="s">
        <v>33</v>
      </c>
      <c r="B2" s="119"/>
      <c r="C2" s="119"/>
      <c r="D2" s="119"/>
      <c r="E2" s="119"/>
      <c r="F2" s="119"/>
      <c r="G2" s="119"/>
      <c r="H2" s="119"/>
      <c r="I2" s="119"/>
      <c r="J2" s="119"/>
      <c r="K2" s="119"/>
      <c r="L2" s="119"/>
    </row>
    <row r="3" spans="1:12" ht="15.6" x14ac:dyDescent="0.3">
      <c r="A3" s="119" t="s">
        <v>17</v>
      </c>
      <c r="B3" s="119"/>
      <c r="C3" s="119"/>
      <c r="D3" s="119"/>
      <c r="E3" s="119"/>
      <c r="F3" s="119"/>
      <c r="G3" s="119"/>
      <c r="H3" s="119"/>
      <c r="I3" s="119"/>
      <c r="J3" s="119"/>
      <c r="K3" s="119"/>
      <c r="L3" s="119"/>
    </row>
    <row r="4" spans="1:12" ht="27.75" customHeight="1" x14ac:dyDescent="0.3">
      <c r="A4" s="119"/>
      <c r="B4" s="119"/>
      <c r="C4" s="119"/>
      <c r="D4" s="119"/>
      <c r="E4" s="119"/>
      <c r="F4" s="119"/>
      <c r="G4" s="119"/>
      <c r="H4" s="119"/>
      <c r="I4" s="119"/>
      <c r="J4" s="119"/>
    </row>
    <row r="5" spans="1:12" ht="23.25" customHeight="1" x14ac:dyDescent="0.25">
      <c r="A5" s="12" t="s">
        <v>0</v>
      </c>
      <c r="B5" s="14"/>
      <c r="C5" s="24" t="str">
        <f>' Accting USE Data Entry Form'!$D$5</f>
        <v>Nomura Plating Co., Ltd</v>
      </c>
      <c r="D5" s="24"/>
      <c r="E5" s="84"/>
      <c r="F5" s="24"/>
      <c r="G5" s="24"/>
      <c r="H5" s="33"/>
      <c r="I5" s="14"/>
      <c r="J5" s="15"/>
      <c r="K5" s="16" t="s">
        <v>27</v>
      </c>
      <c r="L5" s="85" t="s">
        <v>46</v>
      </c>
    </row>
    <row r="6" spans="1:12" ht="24.75" customHeight="1" x14ac:dyDescent="0.25">
      <c r="G6" s="14"/>
      <c r="H6" s="14"/>
    </row>
    <row r="7" spans="1:12" x14ac:dyDescent="0.25">
      <c r="A7" s="13" t="s">
        <v>2</v>
      </c>
      <c r="B7" s="14"/>
      <c r="C7" s="24" t="str">
        <f>' Accting USE Data Entry Form'!$D$7</f>
        <v>JSA-16-C1244</v>
      </c>
      <c r="D7" s="24"/>
      <c r="E7" s="84"/>
      <c r="F7" s="24"/>
      <c r="G7" s="86" t="s">
        <v>40</v>
      </c>
      <c r="H7" s="33" t="str">
        <f>' Accting USE Data Entry Form'!$D$9</f>
        <v>Ted Peshehonoff</v>
      </c>
      <c r="I7" s="33"/>
      <c r="J7" s="17" t="s">
        <v>44</v>
      </c>
      <c r="K7" s="70">
        <f>' Accting USE Data Entry Form'!N5</f>
        <v>43373</v>
      </c>
      <c r="L7" s="24"/>
    </row>
    <row r="8" spans="1:12" x14ac:dyDescent="0.25">
      <c r="K8" s="18" t="s">
        <v>20</v>
      </c>
    </row>
    <row r="9" spans="1:12" s="20" customFormat="1" ht="34.5" customHeight="1" x14ac:dyDescent="0.25">
      <c r="A9" s="19" t="s">
        <v>1</v>
      </c>
      <c r="C9" s="31" t="s">
        <v>5</v>
      </c>
      <c r="D9" s="34"/>
      <c r="E9" s="35" t="s">
        <v>41</v>
      </c>
      <c r="G9" s="28" t="s">
        <v>32</v>
      </c>
      <c r="H9" s="21"/>
      <c r="I9" s="22"/>
      <c r="J9" s="22"/>
      <c r="K9" s="22"/>
      <c r="L9" s="22"/>
    </row>
    <row r="10" spans="1:12" x14ac:dyDescent="0.25">
      <c r="A10" s="87">
        <v>1</v>
      </c>
      <c r="C10" s="68">
        <f>IF(' Accting USE Data Entry Form'!D11&gt;0,' Accting USE Data Entry Form'!D11,0)</f>
        <v>1</v>
      </c>
      <c r="D10" s="37"/>
      <c r="E10" s="36" t="str">
        <f>IF($L$5="yes","X"," ")</f>
        <v xml:space="preserve"> </v>
      </c>
      <c r="G10" s="122" t="str">
        <f>IF(' Accting USE Data Entry Form'!B11&gt;0,' Accting USE Data Entry Form'!B11,"")</f>
        <v>Non-recurring Engineering</v>
      </c>
      <c r="H10" s="123"/>
      <c r="I10" s="123"/>
      <c r="J10" s="123"/>
      <c r="K10" s="123"/>
      <c r="L10" s="123"/>
    </row>
    <row r="11" spans="1:12" ht="13.2" customHeight="1" x14ac:dyDescent="0.25">
      <c r="A11" s="87">
        <v>2</v>
      </c>
      <c r="C11" s="68">
        <f>IF(' Accting USE Data Entry Form'!D12&gt;0,' Accting USE Data Entry Form'!D12,0)</f>
        <v>1</v>
      </c>
      <c r="D11" s="37"/>
      <c r="E11" s="36" t="str">
        <f t="shared" ref="E11:E12" si="0">IF($L$5="yes","X"," ")</f>
        <v xml:space="preserve"> </v>
      </c>
      <c r="G11" s="122" t="str">
        <f>IF(' Accting USE Data Entry Form'!B12&gt;0,' Accting USE Data Entry Form'!B12,"")</f>
        <v>First Articles – Lot 1 (2 full sets)</v>
      </c>
      <c r="H11" s="123"/>
      <c r="I11" s="123"/>
      <c r="J11" s="123"/>
      <c r="K11" s="123"/>
      <c r="L11" s="123"/>
    </row>
    <row r="12" spans="1:12" ht="13.2" customHeight="1" x14ac:dyDescent="0.25">
      <c r="A12" s="139">
        <v>3</v>
      </c>
      <c r="B12" s="12"/>
      <c r="C12" s="140">
        <f>IF(' Accting USE Data Entry Form'!D13&gt;0,' Accting USE Data Entry Form'!D13,0)</f>
        <v>1</v>
      </c>
      <c r="D12" s="141"/>
      <c r="E12" s="36" t="str">
        <f t="shared" si="0"/>
        <v xml:space="preserve"> </v>
      </c>
      <c r="F12" s="12"/>
      <c r="G12" s="122" t="str">
        <f>IF(' Accting USE Data Entry Form'!B13&gt;0,' Accting USE Data Entry Form'!B13,"")</f>
        <v>Lot 2 (2 full sets)</v>
      </c>
      <c r="H12" s="122"/>
      <c r="I12" s="122"/>
      <c r="J12" s="122"/>
      <c r="K12" s="122"/>
      <c r="L12" s="122"/>
    </row>
    <row r="13" spans="1:12" ht="13.2" customHeight="1" x14ac:dyDescent="0.25">
      <c r="A13" s="87">
        <v>4</v>
      </c>
      <c r="C13" s="68">
        <f>IF(' Accting USE Data Entry Form'!D14&gt;0,' Accting USE Data Entry Form'!D14,0)</f>
        <v>0</v>
      </c>
      <c r="D13" s="37"/>
      <c r="E13" s="36"/>
      <c r="G13" s="122" t="str">
        <f>IF(' Accting USE Data Entry Form'!B14&gt;0,' Accting USE Data Entry Form'!B14,"")</f>
        <v>Exchange Rate Contingency Line</v>
      </c>
      <c r="H13" s="123"/>
      <c r="I13" s="123"/>
      <c r="J13" s="123"/>
      <c r="K13" s="123"/>
      <c r="L13" s="123"/>
    </row>
    <row r="14" spans="1:12" ht="13.2" customHeight="1" x14ac:dyDescent="0.25">
      <c r="A14" s="87">
        <v>5</v>
      </c>
      <c r="C14" s="68">
        <f>IF(' Accting USE Data Entry Form'!D15&gt;0,' Accting USE Data Entry Form'!D15,0)</f>
        <v>1</v>
      </c>
      <c r="D14" s="37"/>
      <c r="E14" s="36"/>
      <c r="G14" s="122" t="str">
        <f>IF(' Accting USE Data Entry Form'!B15&gt;0,' Accting USE Data Entry Form'!B15,"")</f>
        <v xml:space="preserve">Mod001: Non-Recurring Engineering plus up </v>
      </c>
      <c r="H14" s="123"/>
      <c r="I14" s="123"/>
      <c r="J14" s="123"/>
      <c r="K14" s="123"/>
      <c r="L14" s="123"/>
    </row>
    <row r="15" spans="1:12" ht="13.2" customHeight="1" x14ac:dyDescent="0.25">
      <c r="A15" s="87">
        <v>6</v>
      </c>
      <c r="C15" s="68">
        <f>IF(' Accting USE Data Entry Form'!D16&gt;0,' Accting USE Data Entry Form'!D16,0)</f>
        <v>1</v>
      </c>
      <c r="D15" s="37"/>
      <c r="E15" s="36"/>
      <c r="G15" s="122" t="str">
        <f>IF(' Accting USE Data Entry Form'!B16&gt;0,' Accting USE Data Entry Form'!B16,"")</f>
        <v>3rd Lot JLab (1 set)</v>
      </c>
      <c r="H15" s="123"/>
      <c r="I15" s="123"/>
      <c r="J15" s="123"/>
      <c r="K15" s="123"/>
      <c r="L15" s="123"/>
    </row>
    <row r="16" spans="1:12" ht="13.2" customHeight="1" x14ac:dyDescent="0.25">
      <c r="A16" s="87">
        <v>7</v>
      </c>
      <c r="C16" s="68">
        <f>IF(' Accting USE Data Entry Form'!D17&gt;0,' Accting USE Data Entry Form'!D17,0)</f>
        <v>1</v>
      </c>
      <c r="D16" s="37"/>
      <c r="E16" s="36"/>
      <c r="G16" s="122" t="str">
        <f>IF(' Accting USE Data Entry Form'!B17&gt;0,' Accting USE Data Entry Form'!B17,"")</f>
        <v>3rd Lot Fermi (1 set)</v>
      </c>
      <c r="H16" s="123"/>
      <c r="I16" s="123"/>
      <c r="J16" s="123"/>
      <c r="K16" s="123"/>
      <c r="L16" s="123"/>
    </row>
    <row r="17" spans="1:12" ht="13.2" customHeight="1" x14ac:dyDescent="0.25">
      <c r="A17" s="87">
        <v>8</v>
      </c>
      <c r="C17" s="68">
        <f>IF(' Accting USE Data Entry Form'!D18&gt;0,' Accting USE Data Entry Form'!D18,0)</f>
        <v>1</v>
      </c>
      <c r="D17" s="37"/>
      <c r="E17" s="36"/>
      <c r="G17" s="122" t="str">
        <f>IF(' Accting USE Data Entry Form'!B18&gt;0,' Accting USE Data Entry Form'!B18,"")</f>
        <v>4th Lot JLab (2 sets)</v>
      </c>
      <c r="H17" s="123"/>
      <c r="I17" s="123"/>
      <c r="J17" s="123"/>
      <c r="K17" s="123"/>
      <c r="L17" s="123"/>
    </row>
    <row r="18" spans="1:12" ht="13.2" customHeight="1" x14ac:dyDescent="0.25">
      <c r="A18" s="87">
        <v>9</v>
      </c>
      <c r="C18" s="68">
        <f>IF(' Accting USE Data Entry Form'!D19&gt;0,' Accting USE Data Entry Form'!D19,0)</f>
        <v>1</v>
      </c>
      <c r="D18" s="37"/>
      <c r="E18" s="36"/>
      <c r="G18" s="122" t="str">
        <f>IF(' Accting USE Data Entry Form'!B19&gt;0,' Accting USE Data Entry Form'!B19,"")</f>
        <v>4th Lot Fermi (2 sets)</v>
      </c>
      <c r="H18" s="123"/>
      <c r="I18" s="123"/>
      <c r="J18" s="123"/>
      <c r="K18" s="123"/>
      <c r="L18" s="123"/>
    </row>
    <row r="19" spans="1:12" ht="13.2" customHeight="1" x14ac:dyDescent="0.25">
      <c r="A19" s="87">
        <v>10</v>
      </c>
      <c r="C19" s="68">
        <f>IF(' Accting USE Data Entry Form'!D20&gt;0,' Accting USE Data Entry Form'!D20,0)</f>
        <v>1</v>
      </c>
      <c r="D19" s="37"/>
      <c r="E19" s="36"/>
      <c r="G19" s="122" t="str">
        <f>IF(' Accting USE Data Entry Form'!B20&gt;0,' Accting USE Data Entry Form'!B20,"")</f>
        <v>5th Lot JLab (2 sets)</v>
      </c>
      <c r="H19" s="123"/>
      <c r="I19" s="123"/>
      <c r="J19" s="123"/>
      <c r="K19" s="123"/>
      <c r="L19" s="123"/>
    </row>
    <row r="20" spans="1:12" ht="13.2" customHeight="1" x14ac:dyDescent="0.25">
      <c r="A20" s="87">
        <v>11</v>
      </c>
      <c r="C20" s="68">
        <f>IF(' Accting USE Data Entry Form'!D21&gt;0,' Accting USE Data Entry Form'!D21,0)</f>
        <v>1</v>
      </c>
      <c r="D20" s="37"/>
      <c r="E20" s="36"/>
      <c r="G20" s="122" t="str">
        <f>IF(' Accting USE Data Entry Form'!B21&gt;0,' Accting USE Data Entry Form'!B21,"")</f>
        <v>5th Lot Fermi (2 sets)</v>
      </c>
      <c r="H20" s="123"/>
      <c r="I20" s="123"/>
      <c r="J20" s="123"/>
      <c r="K20" s="123"/>
      <c r="L20" s="123"/>
    </row>
    <row r="21" spans="1:12" ht="13.2" customHeight="1" x14ac:dyDescent="0.25">
      <c r="A21" s="87">
        <v>12</v>
      </c>
      <c r="C21" s="68">
        <f>IF(' Accting USE Data Entry Form'!D22&gt;0,' Accting USE Data Entry Form'!D22,0)</f>
        <v>1</v>
      </c>
      <c r="D21" s="37"/>
      <c r="E21" s="36"/>
      <c r="G21" s="122" t="str">
        <f>IF(' Accting USE Data Entry Form'!B22&gt;0,' Accting USE Data Entry Form'!B22,"")</f>
        <v>6th Lot JLab (2 sets)</v>
      </c>
      <c r="H21" s="123"/>
      <c r="I21" s="123"/>
      <c r="J21" s="123"/>
      <c r="K21" s="123"/>
      <c r="L21" s="123"/>
    </row>
    <row r="22" spans="1:12" ht="13.2" customHeight="1" x14ac:dyDescent="0.25">
      <c r="A22" s="87">
        <v>13</v>
      </c>
      <c r="C22" s="68">
        <f>IF(' Accting USE Data Entry Form'!D23&gt;0,' Accting USE Data Entry Form'!D23,0)</f>
        <v>1</v>
      </c>
      <c r="D22" s="37"/>
      <c r="E22" s="36"/>
      <c r="G22" s="122" t="str">
        <f>IF(' Accting USE Data Entry Form'!B23&gt;0,' Accting USE Data Entry Form'!B23,"")</f>
        <v>6th Lot Fermi (2 sets)</v>
      </c>
      <c r="H22" s="123"/>
      <c r="I22" s="123"/>
      <c r="J22" s="123"/>
      <c r="K22" s="123"/>
      <c r="L22" s="123"/>
    </row>
    <row r="23" spans="1:12" ht="13.2" customHeight="1" x14ac:dyDescent="0.25">
      <c r="A23" s="87">
        <v>14</v>
      </c>
      <c r="C23" s="68">
        <f>IF(' Accting USE Data Entry Form'!D24&gt;0,' Accting USE Data Entry Form'!D24,0)</f>
        <v>1</v>
      </c>
      <c r="D23" s="37"/>
      <c r="E23" s="36"/>
      <c r="G23" s="122" t="str">
        <f>IF(' Accting USE Data Entry Form'!B24&gt;0,' Accting USE Data Entry Form'!B24,"")</f>
        <v>7th Lot JLab (2 sets)</v>
      </c>
      <c r="H23" s="123"/>
      <c r="I23" s="123"/>
      <c r="J23" s="123"/>
      <c r="K23" s="123"/>
      <c r="L23" s="123"/>
    </row>
    <row r="24" spans="1:12" ht="13.2" customHeight="1" x14ac:dyDescent="0.25">
      <c r="A24" s="87">
        <v>15</v>
      </c>
      <c r="C24" s="68">
        <f>IF(' Accting USE Data Entry Form'!D25&gt;0,' Accting USE Data Entry Form'!D25,0)</f>
        <v>1</v>
      </c>
      <c r="D24" s="37"/>
      <c r="E24" s="36"/>
      <c r="G24" s="122" t="str">
        <f>IF(' Accting USE Data Entry Form'!B25&gt;0,' Accting USE Data Entry Form'!B25,"")</f>
        <v>7th Lot Fermi (2 sets)</v>
      </c>
      <c r="H24" s="123"/>
      <c r="I24" s="123"/>
      <c r="J24" s="123"/>
      <c r="K24" s="123"/>
      <c r="L24" s="123"/>
    </row>
    <row r="25" spans="1:12" ht="13.2" customHeight="1" x14ac:dyDescent="0.25">
      <c r="A25" s="87">
        <v>16</v>
      </c>
      <c r="C25" s="68">
        <f>IF(' Accting USE Data Entry Form'!D26&gt;0,' Accting USE Data Entry Form'!D26,0)</f>
        <v>1</v>
      </c>
      <c r="D25" s="37"/>
      <c r="E25" s="36"/>
      <c r="G25" s="122" t="str">
        <f>IF(' Accting USE Data Entry Form'!B26&gt;0,' Accting USE Data Entry Form'!B26,"")</f>
        <v>8th Lot JLab (2 sets)</v>
      </c>
      <c r="H25" s="123"/>
      <c r="I25" s="123"/>
      <c r="J25" s="123"/>
      <c r="K25" s="123"/>
      <c r="L25" s="123"/>
    </row>
    <row r="26" spans="1:12" ht="13.2" customHeight="1" x14ac:dyDescent="0.25">
      <c r="A26" s="87">
        <v>17</v>
      </c>
      <c r="C26" s="68">
        <f>IF(' Accting USE Data Entry Form'!D27&gt;0,' Accting USE Data Entry Form'!D27,0)</f>
        <v>1</v>
      </c>
      <c r="D26" s="37"/>
      <c r="E26" s="36"/>
      <c r="G26" s="122" t="str">
        <f>IF(' Accting USE Data Entry Form'!B27&gt;0,' Accting USE Data Entry Form'!B27,"")</f>
        <v>8th Lot Fermi (2 sets)</v>
      </c>
      <c r="H26" s="123"/>
      <c r="I26" s="123"/>
      <c r="J26" s="123"/>
      <c r="K26" s="123"/>
      <c r="L26" s="123"/>
    </row>
    <row r="27" spans="1:12" ht="13.2" customHeight="1" x14ac:dyDescent="0.25">
      <c r="A27" s="87">
        <v>18</v>
      </c>
      <c r="C27" s="68">
        <f>IF(' Accting USE Data Entry Form'!D28&gt;0,' Accting USE Data Entry Form'!D28,0)</f>
        <v>1</v>
      </c>
      <c r="D27" s="37"/>
      <c r="E27" s="36"/>
      <c r="G27" s="122" t="str">
        <f>IF(' Accting USE Data Entry Form'!B28&gt;0,' Accting USE Data Entry Form'!B28,"")</f>
        <v>9th Lot JLab (1 set)</v>
      </c>
      <c r="H27" s="123"/>
      <c r="I27" s="123"/>
      <c r="J27" s="123"/>
      <c r="K27" s="123"/>
      <c r="L27" s="123"/>
    </row>
    <row r="28" spans="1:12" ht="13.2" customHeight="1" x14ac:dyDescent="0.25">
      <c r="A28" s="87">
        <v>19</v>
      </c>
      <c r="C28" s="68">
        <f>IF(' Accting USE Data Entry Form'!D29&gt;0,' Accting USE Data Entry Form'!D29,0)</f>
        <v>1</v>
      </c>
      <c r="D28" s="37"/>
      <c r="E28" s="36"/>
      <c r="G28" s="122" t="str">
        <f>IF(' Accting USE Data Entry Form'!B29&gt;0,' Accting USE Data Entry Form'!B29,"")</f>
        <v>9th Lot Fermi (1 set)</v>
      </c>
      <c r="H28" s="123"/>
      <c r="I28" s="123"/>
      <c r="J28" s="123"/>
      <c r="K28" s="123"/>
      <c r="L28" s="123"/>
    </row>
    <row r="29" spans="1:12" ht="13.2" customHeight="1" x14ac:dyDescent="0.25">
      <c r="A29" s="87">
        <v>20</v>
      </c>
      <c r="C29" s="68">
        <f>IF(' Accting USE Data Entry Form'!D30&gt;0,' Accting USE Data Entry Form'!D30,0)</f>
        <v>1</v>
      </c>
      <c r="D29" s="37"/>
      <c r="E29" s="36"/>
      <c r="G29" s="122" t="str">
        <f>IF(' Accting USE Data Entry Form'!B30&gt;0,' Accting USE Data Entry Form'!B30,"")</f>
        <v>Non-recurring Engineering (3 jig sets)</v>
      </c>
      <c r="H29" s="123"/>
      <c r="I29" s="123"/>
      <c r="J29" s="123"/>
      <c r="K29" s="123"/>
      <c r="L29" s="123"/>
    </row>
    <row r="30" spans="1:12" ht="13.2" customHeight="1" x14ac:dyDescent="0.25">
      <c r="A30" s="87">
        <v>21</v>
      </c>
      <c r="C30" s="68">
        <f>IF(' Accting USE Data Entry Form'!D31&gt;0,' Accting USE Data Entry Form'!D31,0)</f>
        <v>1</v>
      </c>
      <c r="D30" s="37"/>
      <c r="E30" s="36"/>
      <c r="G30" s="122" t="str">
        <f>IF(' Accting USE Data Entry Form'!B31&gt;0,' Accting USE Data Entry Form'!B31,"")</f>
        <v>Mod 003: Expended Contingency for additional plating (24 PrCM/3 DS spools)</v>
      </c>
      <c r="H30" s="123"/>
      <c r="I30" s="123"/>
      <c r="J30" s="123"/>
      <c r="K30" s="123"/>
      <c r="L30" s="123"/>
    </row>
    <row r="31" spans="1:12" ht="13.2" customHeight="1" x14ac:dyDescent="0.25">
      <c r="A31" s="87">
        <v>22</v>
      </c>
      <c r="C31" s="68">
        <f>IF(' Accting USE Data Entry Form'!D32&gt;0,' Accting USE Data Entry Form'!D32,0)</f>
        <v>1</v>
      </c>
      <c r="D31" s="37"/>
      <c r="E31" s="36"/>
      <c r="G31" s="122" t="str">
        <f>IF(' Accting USE Data Entry Form'!B32&gt;0,' Accting USE Data Entry Form'!B32,"")</f>
        <v>Mod 003: Additional Plating and QC test (24 PrCM/3DS spools)</v>
      </c>
      <c r="H31" s="123"/>
      <c r="I31" s="123"/>
      <c r="J31" s="123"/>
      <c r="K31" s="123"/>
      <c r="L31" s="123"/>
    </row>
    <row r="32" spans="1:12" ht="13.2" customHeight="1" x14ac:dyDescent="0.25">
      <c r="A32" s="87">
        <v>23</v>
      </c>
      <c r="C32" s="68">
        <f>IF(' Accting USE Data Entry Form'!D33&gt;0,' Accting USE Data Entry Form'!D33,0)</f>
        <v>0.55830000000000002</v>
      </c>
      <c r="D32" s="37"/>
      <c r="E32" s="36"/>
      <c r="G32" s="122" t="str">
        <f>IF(' Accting USE Data Entry Form'!B33&gt;0,' Accting USE Data Entry Form'!B33,"")</f>
        <v>Mod 004: 52 PrCM Bellows - Plating and QC</v>
      </c>
      <c r="H32" s="123"/>
      <c r="I32" s="123"/>
      <c r="J32" s="123"/>
      <c r="K32" s="123"/>
      <c r="L32" s="123"/>
    </row>
    <row r="33" spans="1:12" ht="13.2" customHeight="1" x14ac:dyDescent="0.25">
      <c r="A33" s="87">
        <v>24</v>
      </c>
      <c r="C33" s="68">
        <f>IF(' Accting USE Data Entry Form'!D34&gt;0,' Accting USE Data Entry Form'!D34,0)</f>
        <v>1</v>
      </c>
      <c r="D33" s="37"/>
      <c r="E33" s="36"/>
      <c r="G33" s="122" t="str">
        <f>IF(' Accting USE Data Entry Form'!B34&gt;0,' Accting USE Data Entry Form'!B34,"")</f>
        <v>Mod 004: 10 short bellows - Plating and QC</v>
      </c>
      <c r="H33" s="123"/>
      <c r="I33" s="123"/>
      <c r="J33" s="123"/>
      <c r="K33" s="123"/>
      <c r="L33" s="123"/>
    </row>
    <row r="34" spans="1:12" ht="13.2" customHeight="1" x14ac:dyDescent="0.25">
      <c r="A34" s="112">
        <v>25</v>
      </c>
      <c r="B34" s="113"/>
      <c r="C34" s="114">
        <f>IF(' Accting USE Data Entry Form'!D35&gt;0,' Accting USE Data Entry Form'!D35,0)</f>
        <v>1</v>
      </c>
      <c r="D34" s="115"/>
      <c r="E34" s="116"/>
      <c r="F34" s="113"/>
      <c r="G34" s="124" t="str">
        <f>IF(' Accting USE Data Entry Form'!B35&gt;0,' Accting USE Data Entry Form'!B35,"")</f>
        <v>Mod 004: 21 DS Spools - Plating and QC</v>
      </c>
      <c r="H34" s="124"/>
      <c r="I34" s="124"/>
      <c r="J34" s="124"/>
      <c r="K34" s="124"/>
      <c r="L34" s="124"/>
    </row>
    <row r="35" spans="1:12" ht="13.2" customHeight="1" x14ac:dyDescent="0.25">
      <c r="A35" s="87"/>
      <c r="C35" s="68"/>
      <c r="D35" s="37"/>
      <c r="E35" s="36"/>
      <c r="G35" s="117"/>
      <c r="H35" s="118"/>
      <c r="I35" s="118"/>
      <c r="J35" s="118"/>
      <c r="K35" s="118"/>
      <c r="L35" s="118"/>
    </row>
    <row r="36" spans="1:12" ht="13.2" customHeight="1" x14ac:dyDescent="0.25">
      <c r="A36" s="87"/>
      <c r="C36" s="68"/>
      <c r="D36" s="37"/>
      <c r="E36" s="36"/>
      <c r="G36" s="117"/>
      <c r="H36" s="118"/>
      <c r="I36" s="118"/>
      <c r="J36" s="118"/>
      <c r="K36" s="118"/>
      <c r="L36" s="118"/>
    </row>
    <row r="37" spans="1:12" ht="20.25" customHeight="1" x14ac:dyDescent="0.25">
      <c r="A37" s="88" t="s">
        <v>29</v>
      </c>
      <c r="B37" s="10"/>
      <c r="C37" s="7"/>
      <c r="D37" s="7"/>
      <c r="E37" s="8"/>
      <c r="F37" s="7"/>
      <c r="G37" s="7"/>
      <c r="H37" s="109" t="s">
        <v>59</v>
      </c>
      <c r="I37" s="6"/>
      <c r="J37" s="23"/>
      <c r="K37" s="6"/>
      <c r="L37" s="110">
        <v>43364</v>
      </c>
    </row>
    <row r="38" spans="1:12" ht="23.25" customHeight="1" x14ac:dyDescent="0.25">
      <c r="A38" s="10"/>
      <c r="B38" s="10"/>
      <c r="C38" s="10"/>
      <c r="D38" s="10"/>
      <c r="E38" s="89"/>
      <c r="F38" s="120" t="s">
        <v>30</v>
      </c>
      <c r="G38" s="121"/>
      <c r="H38" s="121"/>
      <c r="I38" s="121"/>
      <c r="J38" s="121"/>
      <c r="K38" s="90"/>
      <c r="L38" s="90" t="s">
        <v>3</v>
      </c>
    </row>
    <row r="39" spans="1:12" x14ac:dyDescent="0.25">
      <c r="A39" s="88" t="s">
        <v>28</v>
      </c>
      <c r="B39" s="10"/>
      <c r="C39" s="10"/>
      <c r="D39" s="10"/>
      <c r="E39" s="89"/>
      <c r="F39" s="7"/>
      <c r="G39" s="7"/>
      <c r="H39" s="109" t="s">
        <v>60</v>
      </c>
      <c r="I39" s="6"/>
      <c r="J39" s="23"/>
      <c r="K39" s="6"/>
      <c r="L39" s="111">
        <v>43361</v>
      </c>
    </row>
    <row r="40" spans="1:12" ht="23.25" customHeight="1" x14ac:dyDescent="0.25">
      <c r="A40" s="10"/>
      <c r="B40" s="10"/>
      <c r="C40" s="10"/>
      <c r="D40" s="10"/>
      <c r="E40" s="89"/>
      <c r="F40" s="7"/>
      <c r="G40" s="7"/>
      <c r="H40" s="7"/>
      <c r="I40" s="7"/>
      <c r="J40" s="9" t="s">
        <v>31</v>
      </c>
      <c r="K40" s="90"/>
      <c r="L40" s="90" t="s">
        <v>3</v>
      </c>
    </row>
    <row r="41" spans="1:12" ht="15.75" customHeight="1" x14ac:dyDescent="0.25">
      <c r="A41" s="88"/>
      <c r="B41" s="10"/>
      <c r="C41" s="10"/>
      <c r="D41" s="10"/>
      <c r="E41" s="89"/>
      <c r="F41" s="7"/>
      <c r="G41" s="7"/>
      <c r="H41" s="7"/>
      <c r="I41" s="7"/>
      <c r="J41" s="9"/>
      <c r="K41" s="90"/>
      <c r="L41" s="90"/>
    </row>
    <row r="42" spans="1:12" ht="23.25" customHeight="1" x14ac:dyDescent="0.25">
      <c r="A42" s="10"/>
      <c r="B42" s="10"/>
      <c r="C42" s="10"/>
      <c r="D42" s="10"/>
      <c r="E42" s="89"/>
      <c r="F42" s="7"/>
      <c r="G42" s="7"/>
      <c r="H42" s="7"/>
      <c r="I42" s="7"/>
      <c r="J42" s="9"/>
      <c r="K42" s="90"/>
      <c r="L42" s="10"/>
    </row>
    <row r="43" spans="1:12" ht="15.75" customHeight="1" x14ac:dyDescent="0.25">
      <c r="A43" s="91" t="s">
        <v>24</v>
      </c>
      <c r="B43" s="91"/>
      <c r="C43" s="91"/>
      <c r="D43" s="91"/>
      <c r="E43" s="92"/>
      <c r="F43" s="93"/>
      <c r="G43" s="93"/>
      <c r="H43" s="93"/>
      <c r="I43" s="93"/>
      <c r="J43" s="94"/>
      <c r="K43" s="95"/>
      <c r="L43" s="91"/>
    </row>
    <row r="44" spans="1:12" ht="27.75" customHeight="1" x14ac:dyDescent="0.25">
      <c r="A44" s="96"/>
      <c r="B44" s="96"/>
      <c r="C44" s="96"/>
      <c r="D44" s="96"/>
      <c r="E44" s="97"/>
      <c r="F44" s="98"/>
      <c r="G44" s="98"/>
      <c r="H44" s="98"/>
      <c r="I44" s="98"/>
      <c r="J44" s="99"/>
      <c r="K44" s="100"/>
      <c r="L44" s="96"/>
    </row>
    <row r="45" spans="1:12" x14ac:dyDescent="0.25">
      <c r="A45" s="101" t="s">
        <v>22</v>
      </c>
      <c r="B45" s="96"/>
      <c r="C45" s="96"/>
      <c r="D45" s="96"/>
      <c r="E45" s="97"/>
      <c r="F45" s="98"/>
      <c r="G45" s="98"/>
      <c r="H45" s="98"/>
      <c r="I45" s="26"/>
      <c r="J45" s="27"/>
      <c r="K45" s="26"/>
      <c r="L45" s="26"/>
    </row>
    <row r="46" spans="1:12" ht="23.25" customHeight="1" x14ac:dyDescent="0.25">
      <c r="A46" s="96"/>
      <c r="B46" s="96"/>
      <c r="C46" s="96"/>
      <c r="D46" s="96"/>
      <c r="E46" s="97"/>
      <c r="F46" s="98"/>
      <c r="G46" s="98"/>
      <c r="H46" s="98"/>
      <c r="I46" s="98"/>
      <c r="J46" s="99"/>
      <c r="K46" s="100" t="s">
        <v>3</v>
      </c>
      <c r="L46" s="96"/>
    </row>
    <row r="47" spans="1:12" x14ac:dyDescent="0.25">
      <c r="A47" s="101" t="s">
        <v>21</v>
      </c>
      <c r="B47" s="96"/>
      <c r="C47" s="96"/>
      <c r="D47" s="96"/>
      <c r="E47" s="97"/>
      <c r="F47" s="98"/>
      <c r="G47" s="26"/>
      <c r="H47" s="26"/>
      <c r="I47" s="26"/>
      <c r="J47" s="27"/>
      <c r="K47" s="26"/>
      <c r="L47" s="26"/>
    </row>
    <row r="48" spans="1:12" ht="16.5" customHeight="1" x14ac:dyDescent="0.25">
      <c r="A48" s="96"/>
      <c r="B48" s="96"/>
      <c r="C48" s="96"/>
      <c r="D48" s="96"/>
      <c r="E48" s="97"/>
      <c r="F48" s="96"/>
      <c r="G48" s="96"/>
      <c r="H48" s="96"/>
      <c r="I48" s="96"/>
      <c r="J48" s="100"/>
      <c r="K48" s="100" t="s">
        <v>3</v>
      </c>
      <c r="L48" s="96"/>
    </row>
    <row r="49" spans="1:12" x14ac:dyDescent="0.25">
      <c r="A49" s="96"/>
      <c r="B49" s="96"/>
      <c r="C49" s="96"/>
      <c r="D49" s="96"/>
      <c r="E49" s="97"/>
      <c r="F49" s="96"/>
      <c r="G49" s="96"/>
      <c r="H49" s="96"/>
      <c r="I49" s="96"/>
      <c r="J49" s="96"/>
      <c r="K49" s="96"/>
      <c r="L49" s="96"/>
    </row>
  </sheetData>
  <sheetProtection selectLockedCells="1"/>
  <mergeCells count="30">
    <mergeCell ref="G26:L26"/>
    <mergeCell ref="G27:L27"/>
    <mergeCell ref="G28:L28"/>
    <mergeCell ref="G29:L29"/>
    <mergeCell ref="G30:L30"/>
    <mergeCell ref="G31:L31"/>
    <mergeCell ref="G32:L32"/>
    <mergeCell ref="G33:L33"/>
    <mergeCell ref="G34:L34"/>
    <mergeCell ref="G21:L21"/>
    <mergeCell ref="G22:L22"/>
    <mergeCell ref="G23:L23"/>
    <mergeCell ref="G24:L24"/>
    <mergeCell ref="G25:L25"/>
    <mergeCell ref="A4:J4"/>
    <mergeCell ref="A1:L1"/>
    <mergeCell ref="A2:L2"/>
    <mergeCell ref="A3:L3"/>
    <mergeCell ref="F38:J38"/>
    <mergeCell ref="G10:L10"/>
    <mergeCell ref="G11:L11"/>
    <mergeCell ref="G12:L12"/>
    <mergeCell ref="G13:L13"/>
    <mergeCell ref="G14:L14"/>
    <mergeCell ref="G15:L15"/>
    <mergeCell ref="G16:L16"/>
    <mergeCell ref="G17:L17"/>
    <mergeCell ref="G18:L18"/>
    <mergeCell ref="G19:L19"/>
    <mergeCell ref="G20:L20"/>
  </mergeCells>
  <phoneticPr fontId="7" type="noConversion"/>
  <conditionalFormatting sqref="E10:E36">
    <cfRule type="expression" dxfId="2" priority="6">
      <formula>$L$5="no"</formula>
    </cfRule>
  </conditionalFormatting>
  <conditionalFormatting sqref="C10 C31:C36">
    <cfRule type="expression" dxfId="1" priority="4">
      <formula>$L$5="yes"</formula>
    </cfRule>
  </conditionalFormatting>
  <conditionalFormatting sqref="C11:C30">
    <cfRule type="expression" dxfId="0" priority="3">
      <formula>$L$5="yes"</formula>
    </cfRule>
  </conditionalFormatting>
  <dataValidations count="1">
    <dataValidation allowBlank="1" sqref="K7 C10:C36"/>
  </dataValidations>
  <printOptions horizontalCentered="1"/>
  <pageMargins left="0.5" right="0.5" top="0.5" bottom="0.5" header="0.5" footer="0.5"/>
  <pageSetup scale="91" orientation="portrait" r:id="rId1"/>
  <headerFooter alignWithMargins="0">
    <oddFooter>&amp;L&amp;8&amp;Z&amp;F</oddFooter>
  </headerFooter>
  <ignoredErrors>
    <ignoredError sqref="C9 H7 C7 C5 C10:C30 G10:L3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30"/>
      <c r="B1" s="130"/>
      <c r="C1" s="130"/>
      <c r="D1" s="130"/>
      <c r="E1" s="130"/>
      <c r="F1" s="130"/>
      <c r="G1" s="130"/>
      <c r="H1" s="130"/>
    </row>
    <row r="2" spans="1:11" ht="15.6" x14ac:dyDescent="0.3">
      <c r="A2" s="131" t="s">
        <v>4</v>
      </c>
      <c r="B2" s="131"/>
      <c r="C2" s="131"/>
      <c r="D2" s="131"/>
      <c r="E2" s="131"/>
      <c r="F2" s="131"/>
      <c r="G2" s="131"/>
      <c r="H2" s="131"/>
      <c r="I2" s="131"/>
      <c r="J2" s="131"/>
    </row>
    <row r="3" spans="1:11" ht="15.6" x14ac:dyDescent="0.3">
      <c r="A3" s="131" t="s">
        <v>33</v>
      </c>
      <c r="B3" s="131"/>
      <c r="C3" s="131"/>
      <c r="D3" s="131"/>
      <c r="E3" s="131"/>
      <c r="F3" s="131"/>
      <c r="G3" s="131"/>
      <c r="H3" s="131"/>
      <c r="I3" s="131"/>
      <c r="J3" s="131"/>
    </row>
    <row r="4" spans="1:11" ht="15.6" x14ac:dyDescent="0.3">
      <c r="A4" s="131" t="s">
        <v>43</v>
      </c>
      <c r="B4" s="131"/>
      <c r="C4" s="131"/>
      <c r="D4" s="131"/>
      <c r="E4" s="131"/>
      <c r="F4" s="131"/>
      <c r="G4" s="131"/>
      <c r="H4" s="131"/>
      <c r="I4" s="131"/>
      <c r="J4" s="131"/>
    </row>
    <row r="6" spans="1:11" ht="30.75" customHeight="1" x14ac:dyDescent="0.25">
      <c r="A6" s="125" t="s">
        <v>36</v>
      </c>
      <c r="B6" s="126"/>
      <c r="C6" s="126"/>
      <c r="D6" s="126"/>
      <c r="E6" s="126"/>
      <c r="F6" s="126"/>
      <c r="G6" s="126"/>
      <c r="H6" s="126"/>
      <c r="I6" s="126"/>
      <c r="J6" s="126"/>
    </row>
    <row r="7" spans="1:11" ht="19.5" customHeight="1" x14ac:dyDescent="0.25"/>
    <row r="8" spans="1:11" ht="16.5" customHeight="1" x14ac:dyDescent="0.25">
      <c r="A8" s="30" t="s">
        <v>34</v>
      </c>
      <c r="B8" s="29"/>
      <c r="C8" s="29"/>
      <c r="D8" s="29"/>
      <c r="E8" s="29"/>
      <c r="F8" s="29"/>
      <c r="G8" s="29"/>
      <c r="H8" s="29"/>
    </row>
    <row r="9" spans="1:11" ht="19.5" customHeight="1" x14ac:dyDescent="0.25"/>
    <row r="10" spans="1:11" ht="30.75" customHeight="1" x14ac:dyDescent="0.25">
      <c r="A10" s="125" t="s">
        <v>35</v>
      </c>
      <c r="B10" s="126"/>
      <c r="C10" s="126"/>
      <c r="D10" s="126"/>
      <c r="E10" s="126"/>
      <c r="F10" s="126"/>
      <c r="G10" s="126"/>
      <c r="H10" s="126"/>
      <c r="I10" s="126"/>
      <c r="J10" s="126"/>
    </row>
    <row r="11" spans="1:11" ht="65.25" customHeight="1" x14ac:dyDescent="0.25">
      <c r="B11" s="125" t="s">
        <v>45</v>
      </c>
      <c r="C11" s="126"/>
      <c r="D11" s="126"/>
      <c r="E11" s="126"/>
      <c r="F11" s="126"/>
      <c r="G11" s="126"/>
      <c r="H11" s="126"/>
      <c r="I11" s="126"/>
      <c r="J11" s="32"/>
      <c r="K11" s="32"/>
    </row>
    <row r="12" spans="1:11" ht="19.5" customHeight="1" x14ac:dyDescent="0.25">
      <c r="A12" s="11"/>
      <c r="B12" s="11"/>
      <c r="C12" s="11"/>
      <c r="D12" s="11"/>
      <c r="E12" s="11"/>
      <c r="F12" s="11"/>
      <c r="G12" s="11"/>
      <c r="H12" s="11"/>
    </row>
    <row r="13" spans="1:11" ht="43.5" customHeight="1" x14ac:dyDescent="0.25">
      <c r="A13" s="125" t="s">
        <v>42</v>
      </c>
      <c r="B13" s="125"/>
      <c r="C13" s="125"/>
      <c r="D13" s="125"/>
      <c r="E13" s="125"/>
      <c r="F13" s="125"/>
      <c r="G13" s="125"/>
      <c r="H13" s="125"/>
      <c r="I13" s="125"/>
      <c r="J13" s="125"/>
    </row>
    <row r="14" spans="1:11" ht="19.5" customHeight="1" x14ac:dyDescent="0.25">
      <c r="A14" s="11"/>
      <c r="B14" s="11"/>
      <c r="C14" s="11"/>
      <c r="D14" s="11"/>
      <c r="E14" s="11"/>
      <c r="F14" s="11"/>
      <c r="G14" s="11"/>
      <c r="H14" s="11"/>
    </row>
    <row r="15" spans="1:11" ht="54.75" customHeight="1" x14ac:dyDescent="0.25">
      <c r="A15" s="125" t="s">
        <v>37</v>
      </c>
      <c r="B15" s="128"/>
      <c r="C15" s="128"/>
      <c r="D15" s="128"/>
      <c r="E15" s="128"/>
      <c r="F15" s="128"/>
      <c r="G15" s="128"/>
      <c r="H15" s="128"/>
      <c r="I15" s="128"/>
      <c r="J15" s="128"/>
    </row>
    <row r="16" spans="1:11" ht="19.5" customHeight="1" x14ac:dyDescent="0.25"/>
    <row r="17" spans="1:10" ht="39" customHeight="1" x14ac:dyDescent="0.25">
      <c r="A17" s="127" t="s">
        <v>38</v>
      </c>
      <c r="B17" s="129"/>
      <c r="C17" s="129"/>
      <c r="D17" s="129"/>
      <c r="E17" s="129"/>
      <c r="F17" s="129"/>
      <c r="G17" s="129"/>
      <c r="H17" s="129"/>
      <c r="I17" s="129"/>
      <c r="J17" s="129"/>
    </row>
    <row r="18" spans="1:10" ht="19.5" customHeight="1" x14ac:dyDescent="0.25"/>
    <row r="19" spans="1:10" ht="56.25" customHeight="1" x14ac:dyDescent="0.25">
      <c r="A19" s="127" t="s">
        <v>39</v>
      </c>
      <c r="B19" s="129"/>
      <c r="C19" s="129"/>
      <c r="D19" s="129"/>
      <c r="E19" s="129"/>
      <c r="F19" s="129"/>
      <c r="G19" s="129"/>
      <c r="H19" s="129"/>
      <c r="I19" s="129"/>
      <c r="J19" s="129"/>
    </row>
    <row r="20" spans="1:10" ht="20.25" customHeight="1" x14ac:dyDescent="0.25"/>
    <row r="21" spans="1:10" ht="27.75" customHeight="1" x14ac:dyDescent="0.25">
      <c r="A21" s="127" t="s">
        <v>19</v>
      </c>
      <c r="B21" s="127"/>
      <c r="C21" s="127"/>
      <c r="D21" s="127"/>
      <c r="E21" s="127"/>
      <c r="F21" s="127"/>
      <c r="G21" s="127"/>
      <c r="H21" s="127"/>
      <c r="I21" s="127"/>
      <c r="J21" s="127"/>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showGridLines="0" zoomScale="85" zoomScaleNormal="85" workbookViewId="0">
      <pane xSplit="2" ySplit="10" topLeftCell="C11" activePane="bottomRight" state="frozen"/>
      <selection pane="topRight" activeCell="C1" sqref="C1"/>
      <selection pane="bottomLeft" activeCell="A11" sqref="A11"/>
      <selection pane="bottomRight" activeCell="F18" sqref="F18"/>
    </sheetView>
  </sheetViews>
  <sheetFormatPr defaultColWidth="29.5546875" defaultRowHeight="13.2" x14ac:dyDescent="0.25"/>
  <cols>
    <col min="1" max="1" width="9" style="42" customWidth="1"/>
    <col min="2" max="2" width="64.88671875" customWidth="1"/>
    <col min="3" max="3" width="12.33203125" style="69"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4" width="12.109375" style="38" customWidth="1"/>
    <col min="15" max="15" width="17.44140625" customWidth="1"/>
    <col min="16" max="16" width="12.109375" style="38" customWidth="1"/>
  </cols>
  <sheetData>
    <row r="1" spans="1:16" ht="15.6" x14ac:dyDescent="0.3">
      <c r="A1" s="131" t="s">
        <v>4</v>
      </c>
      <c r="B1" s="132"/>
      <c r="C1" s="132"/>
      <c r="D1" s="132"/>
      <c r="E1" s="132"/>
      <c r="F1" s="132"/>
      <c r="G1" s="132"/>
      <c r="H1" s="132"/>
      <c r="I1" s="132"/>
      <c r="J1" s="132"/>
      <c r="K1" s="132"/>
      <c r="L1" s="132"/>
      <c r="M1" s="132"/>
      <c r="N1" s="132"/>
      <c r="O1" s="132"/>
      <c r="P1" s="132"/>
    </row>
    <row r="2" spans="1:16" ht="15.6" x14ac:dyDescent="0.3">
      <c r="A2" s="131" t="s">
        <v>9</v>
      </c>
      <c r="B2" s="132"/>
      <c r="C2" s="132"/>
      <c r="D2" s="132"/>
      <c r="E2" s="132"/>
      <c r="F2" s="132"/>
      <c r="G2" s="132"/>
      <c r="H2" s="132"/>
      <c r="I2" s="132"/>
      <c r="J2" s="132"/>
      <c r="K2" s="132"/>
      <c r="L2" s="132"/>
      <c r="M2" s="132"/>
      <c r="N2" s="132"/>
      <c r="O2" s="132"/>
      <c r="P2" s="132"/>
    </row>
    <row r="3" spans="1:16" ht="15.6" x14ac:dyDescent="0.3">
      <c r="A3" s="131" t="s">
        <v>18</v>
      </c>
      <c r="B3" s="132"/>
      <c r="C3" s="132"/>
      <c r="D3" s="132"/>
      <c r="E3" s="132"/>
      <c r="F3" s="132"/>
      <c r="G3" s="132"/>
      <c r="H3" s="132"/>
      <c r="I3" s="132"/>
      <c r="J3" s="132"/>
      <c r="K3" s="132"/>
      <c r="L3" s="132"/>
      <c r="M3" s="132"/>
      <c r="N3" s="132"/>
      <c r="O3" s="132"/>
      <c r="P3" s="132"/>
    </row>
    <row r="4" spans="1:16" ht="5.4" customHeight="1" x14ac:dyDescent="0.25">
      <c r="D4" s="82"/>
    </row>
    <row r="5" spans="1:16" ht="13.2" customHeight="1" x14ac:dyDescent="0.25">
      <c r="A5" s="38" t="s">
        <v>0</v>
      </c>
      <c r="B5" s="38"/>
      <c r="C5" s="1"/>
      <c r="D5" s="137" t="s">
        <v>57</v>
      </c>
      <c r="E5" s="137"/>
      <c r="F5" s="137"/>
      <c r="G5" s="137"/>
      <c r="H5" s="137"/>
      <c r="I5" s="49"/>
      <c r="J5" s="8"/>
      <c r="K5" s="2"/>
      <c r="L5" s="71" t="s">
        <v>25</v>
      </c>
      <c r="N5" s="102">
        <v>43373</v>
      </c>
    </row>
    <row r="6" spans="1:16" ht="5.4" customHeight="1" x14ac:dyDescent="0.25">
      <c r="A6" s="52"/>
      <c r="B6" s="38"/>
      <c r="C6" s="1"/>
      <c r="D6" s="82"/>
      <c r="I6" s="44"/>
      <c r="L6" s="2"/>
      <c r="N6" s="135" t="s">
        <v>6</v>
      </c>
    </row>
    <row r="7" spans="1:16" ht="13.2" customHeight="1" x14ac:dyDescent="0.25">
      <c r="A7" s="38" t="s">
        <v>2</v>
      </c>
      <c r="B7" s="38"/>
      <c r="C7" s="1"/>
      <c r="D7" s="137" t="s">
        <v>58</v>
      </c>
      <c r="E7" s="137"/>
      <c r="F7" s="137"/>
      <c r="G7" s="137"/>
      <c r="H7" s="137"/>
      <c r="L7" s="2"/>
      <c r="M7" s="48" t="s">
        <v>15</v>
      </c>
      <c r="N7" s="136"/>
    </row>
    <row r="8" spans="1:16" ht="5.4" customHeight="1" x14ac:dyDescent="0.25">
      <c r="B8" s="2"/>
      <c r="C8" s="71"/>
      <c r="D8" s="8"/>
      <c r="E8" s="7"/>
      <c r="F8" s="7"/>
      <c r="G8" s="7"/>
      <c r="H8" s="8"/>
      <c r="L8" s="2"/>
      <c r="M8" s="39"/>
      <c r="N8" s="44"/>
    </row>
    <row r="9" spans="1:16" ht="13.8" x14ac:dyDescent="0.25">
      <c r="A9" s="72" t="s">
        <v>40</v>
      </c>
      <c r="B9" s="2"/>
      <c r="C9" s="71"/>
      <c r="D9" s="137" t="s">
        <v>51</v>
      </c>
      <c r="E9" s="137"/>
      <c r="F9" s="137"/>
      <c r="G9" s="137"/>
      <c r="H9" s="137"/>
      <c r="L9" s="5" t="s">
        <v>16</v>
      </c>
      <c r="M9" s="39"/>
      <c r="N9" s="45"/>
    </row>
    <row r="10" spans="1:16" s="1" customFormat="1" ht="29.4" customHeight="1" x14ac:dyDescent="0.25">
      <c r="A10" s="50" t="s">
        <v>1</v>
      </c>
      <c r="B10" s="53" t="s">
        <v>47</v>
      </c>
      <c r="C10" s="104" t="s">
        <v>48</v>
      </c>
      <c r="D10" s="50" t="s">
        <v>5</v>
      </c>
      <c r="E10" s="50"/>
      <c r="F10" s="51" t="s">
        <v>23</v>
      </c>
      <c r="G10" s="50"/>
      <c r="H10" s="50" t="s">
        <v>10</v>
      </c>
      <c r="I10" s="50" t="s">
        <v>11</v>
      </c>
      <c r="J10" s="53"/>
      <c r="K10" s="50" t="s">
        <v>11</v>
      </c>
      <c r="L10" s="50" t="s">
        <v>12</v>
      </c>
      <c r="M10" s="50" t="s">
        <v>14</v>
      </c>
      <c r="N10" s="50" t="s">
        <v>10</v>
      </c>
      <c r="O10" s="50" t="s">
        <v>13</v>
      </c>
      <c r="P10" s="1" t="s">
        <v>76</v>
      </c>
    </row>
    <row r="11" spans="1:16" ht="14.4" customHeight="1" x14ac:dyDescent="0.25">
      <c r="A11" s="106">
        <v>1</v>
      </c>
      <c r="B11" s="107" t="s">
        <v>52</v>
      </c>
      <c r="C11" s="105">
        <v>42643</v>
      </c>
      <c r="D11" s="103">
        <v>1</v>
      </c>
      <c r="E11" s="25" t="s">
        <v>26</v>
      </c>
      <c r="F11" s="65">
        <v>47278</v>
      </c>
      <c r="G11" s="74"/>
      <c r="H11" s="75" t="s">
        <v>10</v>
      </c>
      <c r="I11" s="76">
        <f t="shared" ref="I11:I18" si="0">D11*F11</f>
        <v>47278</v>
      </c>
      <c r="J11" s="77"/>
      <c r="K11" s="78">
        <f t="shared" ref="K11:K16" si="1">+I11</f>
        <v>47278</v>
      </c>
      <c r="L11" s="79" t="s">
        <v>12</v>
      </c>
      <c r="M11" s="76">
        <f>K11</f>
        <v>47278</v>
      </c>
      <c r="N11" s="63" t="s">
        <v>10</v>
      </c>
      <c r="O11" s="64">
        <f>K11-M11</f>
        <v>0</v>
      </c>
      <c r="P11"/>
    </row>
    <row r="12" spans="1:16" ht="14.4" customHeight="1" x14ac:dyDescent="0.25">
      <c r="A12" s="106">
        <v>2</v>
      </c>
      <c r="B12" s="108" t="s">
        <v>53</v>
      </c>
      <c r="C12" s="105">
        <v>42643</v>
      </c>
      <c r="D12" s="103">
        <v>1</v>
      </c>
      <c r="E12" s="25" t="s">
        <v>26</v>
      </c>
      <c r="F12" s="65">
        <v>14316.25</v>
      </c>
      <c r="G12" s="74"/>
      <c r="H12" s="75" t="s">
        <v>10</v>
      </c>
      <c r="I12" s="76">
        <f t="shared" si="0"/>
        <v>14316.25</v>
      </c>
      <c r="J12" s="77"/>
      <c r="K12" s="78">
        <f t="shared" si="1"/>
        <v>14316.25</v>
      </c>
      <c r="L12" s="79" t="s">
        <v>12</v>
      </c>
      <c r="M12" s="76">
        <f t="shared" ref="M12:M38" si="2">K12</f>
        <v>14316.25</v>
      </c>
      <c r="N12" s="63" t="s">
        <v>10</v>
      </c>
      <c r="O12" s="64">
        <f t="shared" ref="O12:O38" si="3">K12-M12</f>
        <v>0</v>
      </c>
      <c r="P12"/>
    </row>
    <row r="13" spans="1:16" ht="14.4" customHeight="1" x14ac:dyDescent="0.25">
      <c r="A13" s="106">
        <v>3</v>
      </c>
      <c r="B13" s="107" t="s">
        <v>54</v>
      </c>
      <c r="C13" s="105">
        <v>42671</v>
      </c>
      <c r="D13" s="103">
        <v>1</v>
      </c>
      <c r="E13" s="25" t="s">
        <v>26</v>
      </c>
      <c r="F13" s="65">
        <v>14316.25</v>
      </c>
      <c r="G13" s="74"/>
      <c r="H13" s="75" t="s">
        <v>10</v>
      </c>
      <c r="I13" s="76">
        <f t="shared" si="0"/>
        <v>14316.25</v>
      </c>
      <c r="J13" s="77"/>
      <c r="K13" s="78">
        <f t="shared" si="1"/>
        <v>14316.25</v>
      </c>
      <c r="L13" s="79" t="s">
        <v>12</v>
      </c>
      <c r="M13" s="76">
        <f t="shared" si="2"/>
        <v>14316.25</v>
      </c>
      <c r="N13" s="63" t="s">
        <v>10</v>
      </c>
      <c r="O13" s="64">
        <f t="shared" si="3"/>
        <v>0</v>
      </c>
      <c r="P13"/>
    </row>
    <row r="14" spans="1:16" ht="14.4" customHeight="1" x14ac:dyDescent="0.25">
      <c r="A14" s="106">
        <v>4</v>
      </c>
      <c r="B14" s="108" t="s">
        <v>55</v>
      </c>
      <c r="C14" s="105">
        <v>42977</v>
      </c>
      <c r="D14" s="103">
        <v>0</v>
      </c>
      <c r="E14" s="25" t="s">
        <v>26</v>
      </c>
      <c r="F14" s="65">
        <v>0</v>
      </c>
      <c r="G14" s="74"/>
      <c r="H14" s="75" t="s">
        <v>10</v>
      </c>
      <c r="I14" s="76">
        <f t="shared" si="0"/>
        <v>0</v>
      </c>
      <c r="J14" s="77"/>
      <c r="K14" s="78">
        <f t="shared" si="1"/>
        <v>0</v>
      </c>
      <c r="L14" s="79" t="s">
        <v>12</v>
      </c>
      <c r="M14" s="76">
        <f t="shared" si="2"/>
        <v>0</v>
      </c>
      <c r="N14" s="63" t="s">
        <v>10</v>
      </c>
      <c r="O14" s="64">
        <f t="shared" si="3"/>
        <v>0</v>
      </c>
      <c r="P14"/>
    </row>
    <row r="15" spans="1:16" ht="14.4" customHeight="1" x14ac:dyDescent="0.25">
      <c r="A15" s="106">
        <v>5</v>
      </c>
      <c r="B15" s="107" t="s">
        <v>56</v>
      </c>
      <c r="C15" s="105">
        <v>42643</v>
      </c>
      <c r="D15" s="103">
        <v>1</v>
      </c>
      <c r="E15" s="25" t="s">
        <v>26</v>
      </c>
      <c r="F15" s="65">
        <v>11700</v>
      </c>
      <c r="G15" s="74"/>
      <c r="H15" s="75" t="s">
        <v>10</v>
      </c>
      <c r="I15" s="80">
        <f t="shared" si="0"/>
        <v>11700</v>
      </c>
      <c r="J15" s="77"/>
      <c r="K15" s="78">
        <f t="shared" si="1"/>
        <v>11700</v>
      </c>
      <c r="L15" s="79" t="s">
        <v>12</v>
      </c>
      <c r="M15" s="76">
        <f t="shared" si="2"/>
        <v>11700</v>
      </c>
      <c r="N15" s="63" t="s">
        <v>10</v>
      </c>
      <c r="O15" s="64">
        <f t="shared" si="3"/>
        <v>0</v>
      </c>
      <c r="P15"/>
    </row>
    <row r="16" spans="1:16" ht="14.4" customHeight="1" x14ac:dyDescent="0.25">
      <c r="A16" s="106">
        <v>6</v>
      </c>
      <c r="B16" s="108" t="s">
        <v>62</v>
      </c>
      <c r="C16" s="105">
        <v>42719</v>
      </c>
      <c r="D16" s="103">
        <v>1</v>
      </c>
      <c r="E16" s="25" t="s">
        <v>26</v>
      </c>
      <c r="F16" s="65">
        <v>7158.12</v>
      </c>
      <c r="G16" s="74"/>
      <c r="H16" s="75" t="s">
        <v>10</v>
      </c>
      <c r="I16" s="80">
        <f t="shared" si="0"/>
        <v>7158.12</v>
      </c>
      <c r="J16" s="77"/>
      <c r="K16" s="78">
        <f t="shared" si="1"/>
        <v>7158.12</v>
      </c>
      <c r="L16" s="79" t="s">
        <v>12</v>
      </c>
      <c r="M16" s="76">
        <f t="shared" si="2"/>
        <v>7158.12</v>
      </c>
      <c r="N16" s="63" t="s">
        <v>10</v>
      </c>
      <c r="O16" s="64">
        <f t="shared" si="3"/>
        <v>0</v>
      </c>
      <c r="P16"/>
    </row>
    <row r="17" spans="1:16" ht="14.4" customHeight="1" x14ac:dyDescent="0.25">
      <c r="A17" s="106">
        <v>7</v>
      </c>
      <c r="B17" s="107" t="s">
        <v>63</v>
      </c>
      <c r="C17" s="105">
        <v>42719</v>
      </c>
      <c r="D17" s="103">
        <v>1</v>
      </c>
      <c r="E17" s="25" t="s">
        <v>26</v>
      </c>
      <c r="F17" s="65">
        <v>6714.22</v>
      </c>
      <c r="G17" s="74"/>
      <c r="H17" s="75" t="s">
        <v>10</v>
      </c>
      <c r="I17" s="80">
        <f t="shared" si="0"/>
        <v>6714.22</v>
      </c>
      <c r="J17" s="77"/>
      <c r="K17" s="78">
        <f t="shared" ref="K17" si="4">+I17</f>
        <v>6714.22</v>
      </c>
      <c r="L17" s="79" t="s">
        <v>12</v>
      </c>
      <c r="M17" s="76">
        <f t="shared" si="2"/>
        <v>6714.22</v>
      </c>
      <c r="N17" s="63" t="s">
        <v>10</v>
      </c>
      <c r="O17" s="64">
        <f t="shared" si="3"/>
        <v>0</v>
      </c>
      <c r="P17"/>
    </row>
    <row r="18" spans="1:16" ht="14.4" customHeight="1" x14ac:dyDescent="0.25">
      <c r="A18" s="106">
        <v>8</v>
      </c>
      <c r="B18" s="108" t="s">
        <v>66</v>
      </c>
      <c r="C18" s="105">
        <v>42757</v>
      </c>
      <c r="D18" s="103">
        <v>1</v>
      </c>
      <c r="E18" s="62" t="s">
        <v>26</v>
      </c>
      <c r="F18" s="65">
        <v>14046.51</v>
      </c>
      <c r="G18" s="81"/>
      <c r="H18" s="75" t="s">
        <v>10</v>
      </c>
      <c r="I18" s="80">
        <f t="shared" si="0"/>
        <v>14046.51</v>
      </c>
      <c r="J18" s="77"/>
      <c r="K18" s="78">
        <f t="shared" ref="K18:K20" si="5">+I18</f>
        <v>14046.51</v>
      </c>
      <c r="L18" s="79" t="s">
        <v>12</v>
      </c>
      <c r="M18" s="76">
        <f t="shared" si="2"/>
        <v>14046.51</v>
      </c>
      <c r="N18" s="63" t="s">
        <v>10</v>
      </c>
      <c r="O18" s="64">
        <f t="shared" si="3"/>
        <v>0</v>
      </c>
      <c r="P18"/>
    </row>
    <row r="19" spans="1:16" ht="14.4" customHeight="1" x14ac:dyDescent="0.25">
      <c r="A19" s="106">
        <v>9</v>
      </c>
      <c r="B19" s="107" t="s">
        <v>67</v>
      </c>
      <c r="C19" s="105">
        <v>42757</v>
      </c>
      <c r="D19" s="103">
        <v>1</v>
      </c>
      <c r="E19" s="62" t="s">
        <v>26</v>
      </c>
      <c r="F19" s="65">
        <v>14046.51</v>
      </c>
      <c r="G19" s="81"/>
      <c r="H19" s="75" t="s">
        <v>10</v>
      </c>
      <c r="I19" s="80">
        <f t="shared" ref="I18:I32" si="6">D19*F19</f>
        <v>14046.51</v>
      </c>
      <c r="J19" s="77"/>
      <c r="K19" s="78">
        <f t="shared" si="5"/>
        <v>14046.51</v>
      </c>
      <c r="L19" s="79"/>
      <c r="M19" s="76">
        <f t="shared" si="2"/>
        <v>14046.51</v>
      </c>
      <c r="N19" s="63" t="s">
        <v>10</v>
      </c>
      <c r="O19" s="64">
        <f t="shared" si="3"/>
        <v>0</v>
      </c>
      <c r="P19"/>
    </row>
    <row r="20" spans="1:16" ht="14.4" customHeight="1" x14ac:dyDescent="0.25">
      <c r="A20" s="106">
        <v>10</v>
      </c>
      <c r="B20" s="108" t="s">
        <v>68</v>
      </c>
      <c r="C20" s="105">
        <v>42781</v>
      </c>
      <c r="D20" s="103">
        <v>1</v>
      </c>
      <c r="E20" s="62" t="s">
        <v>26</v>
      </c>
      <c r="F20" s="65">
        <v>14152.46</v>
      </c>
      <c r="G20" s="81"/>
      <c r="H20" s="75" t="s">
        <v>10</v>
      </c>
      <c r="I20" s="80">
        <f t="shared" si="6"/>
        <v>14152.46</v>
      </c>
      <c r="J20" s="77"/>
      <c r="K20" s="78">
        <f t="shared" si="5"/>
        <v>14152.46</v>
      </c>
      <c r="L20" s="79" t="s">
        <v>12</v>
      </c>
      <c r="M20" s="76">
        <f t="shared" si="2"/>
        <v>14152.46</v>
      </c>
      <c r="N20" s="63" t="s">
        <v>10</v>
      </c>
      <c r="O20" s="64">
        <f t="shared" si="3"/>
        <v>0</v>
      </c>
      <c r="P20"/>
    </row>
    <row r="21" spans="1:16" ht="14.4" customHeight="1" x14ac:dyDescent="0.25">
      <c r="A21" s="106">
        <v>11</v>
      </c>
      <c r="B21" s="107" t="s">
        <v>69</v>
      </c>
      <c r="C21" s="105">
        <v>42781</v>
      </c>
      <c r="D21" s="103">
        <v>1</v>
      </c>
      <c r="E21" s="62" t="s">
        <v>26</v>
      </c>
      <c r="F21" s="65">
        <v>14107.28</v>
      </c>
      <c r="G21" s="81"/>
      <c r="H21" s="75" t="s">
        <v>10</v>
      </c>
      <c r="I21" s="80">
        <f t="shared" si="6"/>
        <v>14107.28</v>
      </c>
      <c r="J21" s="77"/>
      <c r="K21" s="78">
        <f t="shared" ref="K21:K32" si="7">+I21</f>
        <v>14107.28</v>
      </c>
      <c r="L21" s="79" t="s">
        <v>12</v>
      </c>
      <c r="M21" s="76">
        <f t="shared" si="2"/>
        <v>14107.28</v>
      </c>
      <c r="N21" s="63" t="s">
        <v>10</v>
      </c>
      <c r="O21" s="64">
        <f t="shared" si="3"/>
        <v>0</v>
      </c>
      <c r="P21"/>
    </row>
    <row r="22" spans="1:16" ht="14.4" customHeight="1" x14ac:dyDescent="0.25">
      <c r="A22" s="106">
        <v>12</v>
      </c>
      <c r="B22" s="108" t="s">
        <v>70</v>
      </c>
      <c r="C22" s="105">
        <v>42830</v>
      </c>
      <c r="D22" s="66">
        <v>1</v>
      </c>
      <c r="E22" s="62" t="s">
        <v>26</v>
      </c>
      <c r="F22" s="65">
        <v>14180</v>
      </c>
      <c r="G22" s="81"/>
      <c r="H22" s="75" t="s">
        <v>10</v>
      </c>
      <c r="I22" s="80">
        <f t="shared" si="6"/>
        <v>14180</v>
      </c>
      <c r="J22" s="77"/>
      <c r="K22" s="78">
        <f t="shared" si="7"/>
        <v>14180</v>
      </c>
      <c r="L22" s="79" t="s">
        <v>12</v>
      </c>
      <c r="M22" s="76">
        <f t="shared" si="2"/>
        <v>14180</v>
      </c>
      <c r="N22" s="63" t="s">
        <v>10</v>
      </c>
      <c r="O22" s="64">
        <f t="shared" si="3"/>
        <v>0</v>
      </c>
      <c r="P22"/>
    </row>
    <row r="23" spans="1:16" ht="14.4" customHeight="1" x14ac:dyDescent="0.25">
      <c r="A23" s="106">
        <v>13</v>
      </c>
      <c r="B23" s="107" t="s">
        <v>71</v>
      </c>
      <c r="C23" s="105">
        <v>42830</v>
      </c>
      <c r="D23" s="66">
        <v>1</v>
      </c>
      <c r="E23" s="62" t="s">
        <v>26</v>
      </c>
      <c r="F23" s="65">
        <v>14180</v>
      </c>
      <c r="G23" s="81"/>
      <c r="H23" s="75" t="s">
        <v>10</v>
      </c>
      <c r="I23" s="80">
        <f t="shared" si="6"/>
        <v>14180</v>
      </c>
      <c r="J23" s="77"/>
      <c r="K23" s="78">
        <f t="shared" si="7"/>
        <v>14180</v>
      </c>
      <c r="L23" s="79" t="s">
        <v>12</v>
      </c>
      <c r="M23" s="76">
        <f t="shared" si="2"/>
        <v>14180</v>
      </c>
      <c r="N23" s="63" t="s">
        <v>10</v>
      </c>
      <c r="O23" s="64">
        <f t="shared" si="3"/>
        <v>0</v>
      </c>
      <c r="P23"/>
    </row>
    <row r="24" spans="1:16" ht="14.4" customHeight="1" x14ac:dyDescent="0.25">
      <c r="A24" s="106">
        <v>14</v>
      </c>
      <c r="B24" s="108" t="s">
        <v>72</v>
      </c>
      <c r="C24" s="105">
        <v>42875</v>
      </c>
      <c r="D24" s="66">
        <v>1</v>
      </c>
      <c r="E24" s="62" t="s">
        <v>26</v>
      </c>
      <c r="F24" s="65">
        <v>13963.29</v>
      </c>
      <c r="G24" s="81"/>
      <c r="H24" s="75" t="s">
        <v>10</v>
      </c>
      <c r="I24" s="80">
        <f t="shared" si="6"/>
        <v>13963.29</v>
      </c>
      <c r="J24" s="77"/>
      <c r="K24" s="78">
        <f t="shared" si="7"/>
        <v>13963.29</v>
      </c>
      <c r="L24" s="79" t="s">
        <v>12</v>
      </c>
      <c r="M24" s="76">
        <f t="shared" si="2"/>
        <v>13963.29</v>
      </c>
      <c r="N24" s="63" t="s">
        <v>10</v>
      </c>
      <c r="O24" s="64">
        <f t="shared" si="3"/>
        <v>0</v>
      </c>
      <c r="P24"/>
    </row>
    <row r="25" spans="1:16" ht="14.4" customHeight="1" x14ac:dyDescent="0.25">
      <c r="A25" s="106">
        <v>15</v>
      </c>
      <c r="B25" s="107" t="s">
        <v>73</v>
      </c>
      <c r="C25" s="105">
        <v>42875</v>
      </c>
      <c r="D25" s="66">
        <v>1</v>
      </c>
      <c r="E25" s="62" t="s">
        <v>26</v>
      </c>
      <c r="F25" s="65">
        <v>13963.29</v>
      </c>
      <c r="G25" s="81"/>
      <c r="H25" s="75" t="s">
        <v>10</v>
      </c>
      <c r="I25" s="80">
        <f t="shared" si="6"/>
        <v>13963.29</v>
      </c>
      <c r="J25" s="77"/>
      <c r="K25" s="78">
        <f t="shared" si="7"/>
        <v>13963.29</v>
      </c>
      <c r="L25" s="79" t="s">
        <v>12</v>
      </c>
      <c r="M25" s="76">
        <f t="shared" si="2"/>
        <v>13963.29</v>
      </c>
      <c r="N25" s="63" t="s">
        <v>10</v>
      </c>
      <c r="O25" s="64">
        <f t="shared" si="3"/>
        <v>0</v>
      </c>
      <c r="P25"/>
    </row>
    <row r="26" spans="1:16" ht="14.4" customHeight="1" x14ac:dyDescent="0.25">
      <c r="A26" s="106">
        <v>16</v>
      </c>
      <c r="B26" s="108" t="s">
        <v>74</v>
      </c>
      <c r="C26" s="105">
        <v>42921</v>
      </c>
      <c r="D26" s="66">
        <v>1</v>
      </c>
      <c r="E26" s="62" t="s">
        <v>26</v>
      </c>
      <c r="F26" s="65">
        <v>14180</v>
      </c>
      <c r="G26" s="81"/>
      <c r="H26" s="75" t="s">
        <v>10</v>
      </c>
      <c r="I26" s="80">
        <f t="shared" si="6"/>
        <v>14180</v>
      </c>
      <c r="J26" s="77"/>
      <c r="K26" s="78">
        <f t="shared" si="7"/>
        <v>14180</v>
      </c>
      <c r="L26" s="79" t="s">
        <v>12</v>
      </c>
      <c r="M26" s="76">
        <f t="shared" si="2"/>
        <v>14180</v>
      </c>
      <c r="N26" s="63" t="s">
        <v>10</v>
      </c>
      <c r="O26" s="64">
        <f t="shared" si="3"/>
        <v>0</v>
      </c>
      <c r="P26"/>
    </row>
    <row r="27" spans="1:16" ht="14.4" customHeight="1" x14ac:dyDescent="0.25">
      <c r="A27" s="106">
        <v>17</v>
      </c>
      <c r="B27" s="107" t="s">
        <v>75</v>
      </c>
      <c r="C27" s="105">
        <v>42921</v>
      </c>
      <c r="D27" s="66">
        <v>1</v>
      </c>
      <c r="E27" s="62" t="s">
        <v>26</v>
      </c>
      <c r="F27" s="65">
        <v>14180</v>
      </c>
      <c r="G27" s="81"/>
      <c r="H27" s="75" t="s">
        <v>10</v>
      </c>
      <c r="I27" s="80">
        <f t="shared" si="6"/>
        <v>14180</v>
      </c>
      <c r="J27" s="77"/>
      <c r="K27" s="78">
        <f t="shared" si="7"/>
        <v>14180</v>
      </c>
      <c r="L27" s="79" t="s">
        <v>12</v>
      </c>
      <c r="M27" s="76">
        <f t="shared" si="2"/>
        <v>14180</v>
      </c>
      <c r="N27" s="63" t="s">
        <v>10</v>
      </c>
      <c r="O27" s="64">
        <f t="shared" si="3"/>
        <v>0</v>
      </c>
      <c r="P27"/>
    </row>
    <row r="28" spans="1:16" ht="14.4" customHeight="1" x14ac:dyDescent="0.25">
      <c r="A28" s="106">
        <v>18</v>
      </c>
      <c r="B28" s="108" t="s">
        <v>64</v>
      </c>
      <c r="C28" s="105">
        <v>42967</v>
      </c>
      <c r="D28" s="66">
        <v>1</v>
      </c>
      <c r="E28" s="62" t="s">
        <v>26</v>
      </c>
      <c r="F28" s="65">
        <v>7090</v>
      </c>
      <c r="G28" s="81"/>
      <c r="H28" s="75" t="s">
        <v>10</v>
      </c>
      <c r="I28" s="80">
        <f t="shared" si="6"/>
        <v>7090</v>
      </c>
      <c r="J28" s="77"/>
      <c r="K28" s="78">
        <f t="shared" si="7"/>
        <v>7090</v>
      </c>
      <c r="L28" s="79" t="s">
        <v>12</v>
      </c>
      <c r="M28" s="76">
        <f t="shared" si="2"/>
        <v>7090</v>
      </c>
      <c r="N28" s="63" t="s">
        <v>10</v>
      </c>
      <c r="O28" s="64">
        <f t="shared" si="3"/>
        <v>0</v>
      </c>
      <c r="P28"/>
    </row>
    <row r="29" spans="1:16" ht="14.4" customHeight="1" x14ac:dyDescent="0.25">
      <c r="A29" s="106">
        <v>19</v>
      </c>
      <c r="B29" s="107" t="s">
        <v>65</v>
      </c>
      <c r="C29" s="105">
        <v>42967</v>
      </c>
      <c r="D29" s="66">
        <v>1</v>
      </c>
      <c r="E29" s="62" t="s">
        <v>26</v>
      </c>
      <c r="F29" s="65">
        <v>7090</v>
      </c>
      <c r="G29" s="81"/>
      <c r="H29" s="75" t="s">
        <v>10</v>
      </c>
      <c r="I29" s="80">
        <f t="shared" si="6"/>
        <v>7090</v>
      </c>
      <c r="J29" s="77"/>
      <c r="K29" s="78">
        <f t="shared" si="7"/>
        <v>7090</v>
      </c>
      <c r="L29" s="79" t="s">
        <v>12</v>
      </c>
      <c r="M29" s="76">
        <f t="shared" si="2"/>
        <v>7090</v>
      </c>
      <c r="N29" s="63" t="s">
        <v>10</v>
      </c>
      <c r="O29" s="64">
        <f t="shared" si="3"/>
        <v>0</v>
      </c>
      <c r="P29"/>
    </row>
    <row r="30" spans="1:16" ht="14.4" customHeight="1" x14ac:dyDescent="0.25">
      <c r="A30" s="106">
        <v>20</v>
      </c>
      <c r="B30" s="108" t="s">
        <v>61</v>
      </c>
      <c r="C30" s="105">
        <v>42709</v>
      </c>
      <c r="D30" s="66">
        <v>1</v>
      </c>
      <c r="E30" s="62" t="s">
        <v>26</v>
      </c>
      <c r="F30" s="65">
        <v>3500</v>
      </c>
      <c r="G30" s="81"/>
      <c r="H30" s="75" t="s">
        <v>10</v>
      </c>
      <c r="I30" s="80">
        <f t="shared" si="6"/>
        <v>3500</v>
      </c>
      <c r="J30" s="77"/>
      <c r="K30" s="78">
        <f t="shared" si="7"/>
        <v>3500</v>
      </c>
      <c r="L30" s="79" t="s">
        <v>12</v>
      </c>
      <c r="M30" s="76">
        <f t="shared" si="2"/>
        <v>3500</v>
      </c>
      <c r="N30" s="63" t="s">
        <v>10</v>
      </c>
      <c r="O30" s="64">
        <f t="shared" si="3"/>
        <v>0</v>
      </c>
      <c r="P30"/>
    </row>
    <row r="31" spans="1:16" ht="14.4" customHeight="1" x14ac:dyDescent="0.25">
      <c r="A31" s="106">
        <v>21</v>
      </c>
      <c r="B31" s="107" t="s">
        <v>77</v>
      </c>
      <c r="C31" s="105">
        <v>43018</v>
      </c>
      <c r="D31" s="66">
        <v>1</v>
      </c>
      <c r="E31" s="62" t="s">
        <v>26</v>
      </c>
      <c r="F31" s="65">
        <v>15000</v>
      </c>
      <c r="G31" s="81"/>
      <c r="H31" s="75" t="s">
        <v>10</v>
      </c>
      <c r="I31" s="80">
        <f t="shared" si="6"/>
        <v>15000</v>
      </c>
      <c r="J31" s="77"/>
      <c r="K31" s="78">
        <f t="shared" si="7"/>
        <v>15000</v>
      </c>
      <c r="L31" s="79" t="s">
        <v>12</v>
      </c>
      <c r="M31" s="76">
        <f t="shared" si="2"/>
        <v>15000</v>
      </c>
      <c r="N31" s="63" t="s">
        <v>10</v>
      </c>
      <c r="O31" s="64">
        <f t="shared" si="3"/>
        <v>0</v>
      </c>
      <c r="P31"/>
    </row>
    <row r="32" spans="1:16" ht="14.4" customHeight="1" x14ac:dyDescent="0.25">
      <c r="A32" s="106">
        <v>22</v>
      </c>
      <c r="B32" s="108" t="s">
        <v>78</v>
      </c>
      <c r="C32" s="105">
        <v>43018</v>
      </c>
      <c r="D32" s="66">
        <v>1</v>
      </c>
      <c r="E32" s="62" t="s">
        <v>26</v>
      </c>
      <c r="F32" s="65">
        <v>2016</v>
      </c>
      <c r="G32" s="81"/>
      <c r="H32" s="75" t="s">
        <v>10</v>
      </c>
      <c r="I32" s="80">
        <f t="shared" si="6"/>
        <v>2016</v>
      </c>
      <c r="J32" s="77"/>
      <c r="K32" s="78">
        <f t="shared" si="7"/>
        <v>2016</v>
      </c>
      <c r="L32" s="79" t="s">
        <v>12</v>
      </c>
      <c r="M32" s="76">
        <f t="shared" si="2"/>
        <v>2016</v>
      </c>
      <c r="N32" s="63" t="s">
        <v>10</v>
      </c>
      <c r="O32" s="64">
        <f t="shared" si="3"/>
        <v>0</v>
      </c>
      <c r="P32"/>
    </row>
    <row r="33" spans="1:16" ht="14.4" customHeight="1" x14ac:dyDescent="0.25">
      <c r="A33" s="106">
        <v>23</v>
      </c>
      <c r="B33" s="83" t="s">
        <v>79</v>
      </c>
      <c r="C33" s="105">
        <v>43276</v>
      </c>
      <c r="D33" s="67">
        <v>0.55830000000000002</v>
      </c>
      <c r="E33" s="62" t="s">
        <v>26</v>
      </c>
      <c r="F33" s="65">
        <v>37140.5</v>
      </c>
      <c r="G33" s="81"/>
      <c r="H33" s="75" t="s">
        <v>10</v>
      </c>
      <c r="I33" s="80">
        <f t="shared" ref="I33:I37" si="8">D33*F33</f>
        <v>20735.541150000001</v>
      </c>
      <c r="J33" s="77"/>
      <c r="K33" s="78">
        <f t="shared" ref="K33:K37" si="9">+I33</f>
        <v>20735.541150000001</v>
      </c>
      <c r="L33" s="79" t="s">
        <v>12</v>
      </c>
      <c r="M33" s="76">
        <f t="shared" si="2"/>
        <v>20735.541150000001</v>
      </c>
      <c r="N33" s="63" t="s">
        <v>10</v>
      </c>
      <c r="O33" s="64">
        <f t="shared" si="3"/>
        <v>0</v>
      </c>
      <c r="P33" s="138">
        <f>F33-I33</f>
        <v>16404.958849999999</v>
      </c>
    </row>
    <row r="34" spans="1:16" ht="14.4" customHeight="1" x14ac:dyDescent="0.25">
      <c r="A34" s="106">
        <v>24</v>
      </c>
      <c r="B34" s="83" t="s">
        <v>80</v>
      </c>
      <c r="C34" s="105">
        <v>43276</v>
      </c>
      <c r="D34" s="67">
        <v>1</v>
      </c>
      <c r="E34" s="62" t="s">
        <v>26</v>
      </c>
      <c r="F34" s="65">
        <v>7090</v>
      </c>
      <c r="G34" s="81"/>
      <c r="H34" s="75" t="s">
        <v>10</v>
      </c>
      <c r="I34" s="80">
        <f t="shared" si="8"/>
        <v>7090</v>
      </c>
      <c r="J34" s="77"/>
      <c r="K34" s="78">
        <f t="shared" si="9"/>
        <v>7090</v>
      </c>
      <c r="L34" s="79" t="s">
        <v>12</v>
      </c>
      <c r="M34" s="76">
        <f t="shared" si="2"/>
        <v>7090</v>
      </c>
      <c r="N34" s="63" t="s">
        <v>10</v>
      </c>
      <c r="O34" s="64">
        <f t="shared" si="3"/>
        <v>0</v>
      </c>
      <c r="P34"/>
    </row>
    <row r="35" spans="1:16" ht="14.4" customHeight="1" x14ac:dyDescent="0.25">
      <c r="A35" s="106">
        <v>25</v>
      </c>
      <c r="B35" s="83" t="s">
        <v>81</v>
      </c>
      <c r="C35" s="105">
        <v>43449</v>
      </c>
      <c r="D35" s="67">
        <v>1</v>
      </c>
      <c r="E35" s="62" t="s">
        <v>26</v>
      </c>
      <c r="F35" s="61">
        <v>14889</v>
      </c>
      <c r="G35" s="81"/>
      <c r="H35" s="75" t="s">
        <v>10</v>
      </c>
      <c r="I35" s="80">
        <f t="shared" si="8"/>
        <v>14889</v>
      </c>
      <c r="J35" s="77"/>
      <c r="K35" s="78">
        <f t="shared" si="9"/>
        <v>14889</v>
      </c>
      <c r="L35" s="79" t="s">
        <v>12</v>
      </c>
      <c r="M35" s="76">
        <f t="shared" si="2"/>
        <v>14889</v>
      </c>
      <c r="N35" s="63" t="s">
        <v>10</v>
      </c>
      <c r="O35" s="64">
        <f t="shared" si="3"/>
        <v>0</v>
      </c>
      <c r="P35"/>
    </row>
    <row r="36" spans="1:16" ht="14.4" customHeight="1" x14ac:dyDescent="0.25">
      <c r="A36" s="106">
        <v>26</v>
      </c>
      <c r="B36" s="83" t="s">
        <v>50</v>
      </c>
      <c r="C36" s="105"/>
      <c r="D36" s="67"/>
      <c r="E36" s="62" t="s">
        <v>26</v>
      </c>
      <c r="F36" s="61"/>
      <c r="G36" s="81"/>
      <c r="H36" s="75" t="s">
        <v>10</v>
      </c>
      <c r="I36" s="80">
        <f t="shared" si="8"/>
        <v>0</v>
      </c>
      <c r="J36" s="77"/>
      <c r="K36" s="78">
        <f t="shared" si="9"/>
        <v>0</v>
      </c>
      <c r="L36" s="79" t="s">
        <v>12</v>
      </c>
      <c r="M36" s="76">
        <f t="shared" si="2"/>
        <v>0</v>
      </c>
      <c r="N36" s="63" t="s">
        <v>10</v>
      </c>
      <c r="O36" s="64">
        <f t="shared" si="3"/>
        <v>0</v>
      </c>
      <c r="P36"/>
    </row>
    <row r="37" spans="1:16" ht="14.4" customHeight="1" x14ac:dyDescent="0.25">
      <c r="A37" s="106">
        <v>27</v>
      </c>
      <c r="B37" s="83" t="s">
        <v>50</v>
      </c>
      <c r="C37" s="105"/>
      <c r="D37" s="67"/>
      <c r="E37" s="25" t="s">
        <v>26</v>
      </c>
      <c r="F37" s="61"/>
      <c r="G37" s="81"/>
      <c r="H37" s="75" t="s">
        <v>10</v>
      </c>
      <c r="I37" s="80">
        <f t="shared" si="8"/>
        <v>0</v>
      </c>
      <c r="J37" s="77"/>
      <c r="K37" s="78">
        <f t="shared" si="9"/>
        <v>0</v>
      </c>
      <c r="L37" s="79" t="s">
        <v>12</v>
      </c>
      <c r="M37" s="76">
        <f t="shared" si="2"/>
        <v>0</v>
      </c>
      <c r="N37" s="63" t="s">
        <v>10</v>
      </c>
      <c r="O37" s="64">
        <f t="shared" si="3"/>
        <v>0</v>
      </c>
      <c r="P37"/>
    </row>
    <row r="38" spans="1:16" ht="14.4" customHeight="1" x14ac:dyDescent="0.25">
      <c r="A38" s="54"/>
      <c r="D38" s="55">
        <f>I38/F38</f>
        <v>0.95121893540865343</v>
      </c>
      <c r="E38" s="56"/>
      <c r="F38" s="57">
        <f>SUM(F11:F37)</f>
        <v>336297.68</v>
      </c>
      <c r="G38" s="56"/>
      <c r="H38" s="41"/>
      <c r="I38" s="57">
        <f>SUM(I11:I37)</f>
        <v>319892.72115</v>
      </c>
      <c r="J38" s="41"/>
      <c r="K38" s="57">
        <f>SUM(K11:K37)</f>
        <v>319892.72115</v>
      </c>
      <c r="L38" s="56"/>
      <c r="M38" s="76">
        <f t="shared" si="2"/>
        <v>319892.72115</v>
      </c>
      <c r="N38" s="56"/>
      <c r="O38" s="64">
        <f t="shared" si="3"/>
        <v>0</v>
      </c>
      <c r="P38"/>
    </row>
    <row r="39" spans="1:16" ht="14.4" customHeight="1" x14ac:dyDescent="0.25">
      <c r="H39" s="40"/>
      <c r="J39" s="40"/>
    </row>
    <row r="40" spans="1:16" ht="14.4" customHeight="1" x14ac:dyDescent="0.25">
      <c r="H40" s="40"/>
      <c r="J40" s="40"/>
    </row>
    <row r="41" spans="1:16" ht="14.4" customHeight="1" thickBot="1" x14ac:dyDescent="0.3">
      <c r="A41" s="43" t="s">
        <v>7</v>
      </c>
      <c r="F41" s="133" t="s">
        <v>51</v>
      </c>
      <c r="G41" s="134"/>
      <c r="H41" s="134"/>
      <c r="I41" s="134"/>
      <c r="J41" s="134"/>
      <c r="K41" s="134"/>
      <c r="L41" s="134"/>
      <c r="M41" s="134"/>
      <c r="N41" s="73">
        <f>N5</f>
        <v>43373</v>
      </c>
    </row>
    <row r="42" spans="1:16" ht="14.4" customHeight="1" x14ac:dyDescent="0.25">
      <c r="H42" s="2"/>
      <c r="I42" s="44"/>
      <c r="J42" s="2"/>
      <c r="K42" s="4"/>
      <c r="N42" s="46" t="s">
        <v>3</v>
      </c>
    </row>
    <row r="43" spans="1:16" ht="14.4" customHeight="1" x14ac:dyDescent="0.25">
      <c r="H43" s="2"/>
      <c r="I43" s="44"/>
      <c r="J43" s="2"/>
      <c r="K43" s="4"/>
      <c r="N43" s="46"/>
    </row>
    <row r="44" spans="1:16" ht="14.4" customHeight="1" x14ac:dyDescent="0.25">
      <c r="A44" s="43" t="s">
        <v>8</v>
      </c>
      <c r="H44" s="2"/>
      <c r="I44" s="49"/>
      <c r="J44" s="7"/>
      <c r="K44" s="9"/>
      <c r="L44" s="10"/>
      <c r="M44" s="47"/>
      <c r="N44" s="47"/>
    </row>
    <row r="45" spans="1:16" x14ac:dyDescent="0.25">
      <c r="N45" s="46" t="s">
        <v>3</v>
      </c>
    </row>
  </sheetData>
  <sheetProtection selectLockedCells="1"/>
  <mergeCells count="8">
    <mergeCell ref="A1:P1"/>
    <mergeCell ref="A2:P2"/>
    <mergeCell ref="A3:P3"/>
    <mergeCell ref="F41:M41"/>
    <mergeCell ref="N6:N7"/>
    <mergeCell ref="D5:H5"/>
    <mergeCell ref="D7:H7"/>
    <mergeCell ref="D9:H9"/>
  </mergeCells>
  <phoneticPr fontId="7" type="noConversion"/>
  <dataValidations count="1">
    <dataValidation type="list" allowBlank="1" showInputMessage="1" showErrorMessage="1" error="Must choose from Drop Down Menu" sqref="B11:B32">
      <formula1>$B$11:$B$37</formula1>
    </dataValidation>
  </dataValidations>
  <pageMargins left="0.75" right="0.75" top="1" bottom="1" header="0.5" footer="0.5"/>
  <pageSetup scale="58" orientation="landscape" horizontalDpi="200" verticalDpi="200" r:id="rId1"/>
  <headerFooter alignWithMargins="0">
    <oddFooter>&amp;L&amp;Z&amp;F &amp;A</oddFooter>
  </headerFooter>
  <ignoredErrors>
    <ignoredError sqref="I11:I17 I33:I38 I19:I32"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N5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49</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Process</vt:lpstr>
      <vt:lpstr> Accting USE Data Entry Form</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2016-02-03T19:41:17Z</cp:lastPrinted>
  <dcterms:created xsi:type="dcterms:W3CDTF">2007-10-19T12:34:40Z</dcterms:created>
  <dcterms:modified xsi:type="dcterms:W3CDTF">2018-09-21T14:53:39Z</dcterms:modified>
</cp:coreProperties>
</file>