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acilities\Projects\GPP\Cryogenics Upgrade\CTF Purifier and Compressor\Accrual\"/>
    </mc:Choice>
  </mc:AlternateContent>
  <bookViews>
    <workbookView xWindow="480" yWindow="165" windowWidth="11355" windowHeight="8325"/>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O24" i="3" l="1"/>
  <c r="O12" i="3" l="1"/>
  <c r="O13" i="3"/>
  <c r="O14" i="3"/>
  <c r="O15" i="3"/>
  <c r="O16" i="3"/>
  <c r="O17" i="3"/>
  <c r="O18" i="3"/>
  <c r="O19" i="3"/>
  <c r="O20" i="3"/>
  <c r="O11" i="3"/>
  <c r="C14" i="1" l="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<sst xmlns="http://schemas.openxmlformats.org/spreadsheetml/2006/main" count="160" uniqueCount="93">
  <si>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</si>
  <si>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</si>
  <si>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</si>
  <si>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</si>
  <si>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</si>
  <si>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</si>
  <si>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</si>
  <si>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</si>
  <si>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</si>
  <si>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</si>
  <si>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</si>
  <si>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</si>
  <si>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</si>
  <si>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</si>
  <si>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</si>
  <si>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</si>
  <si>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</si>
  <si>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</si>
  <si>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</si>
  <si>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</si>
  <si>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</si>
  <si>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</si>
  <si>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</si>
  <si>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</si>
  <si>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</si>
  <si>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</si>
  <si>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</si>
  <si>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</si>
  <si>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</si>
  <si>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</si>
  <si>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</si>
  <si>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</si>
  <si>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</si>
  <si>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</si>
  <si>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</si>
  <si>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</si>
  <si>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</si>
  <si>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</si>
  <si>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</si>
  <si>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</si>
  <si>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</si>
  <si>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</si>
  <si>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</si>
  <si>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</si>
  <si>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</si>
  <si>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</si>
  <si>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</si>
  <si>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</si>
  <si>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</si>
  <si>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</si>
  <si>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</si>
  <si>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</si>
  <si>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</si>
  <si>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</si>
  <si>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</si>
  <si>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</si>
  <si>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</si>
  <si>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</si>
  <si>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</si>
  <si>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</si>
  <si>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</si>
  <si>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</si>
  <si>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</si>
  <si>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</si>
  <si>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</si>
  <si>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</si>
  <si>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</si>
  <si>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</si>
  <si>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</si>
  <si>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</si>
  <si>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</si>
  <si>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</si>
  <si>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</si>
  <si>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</si>
  <si>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</si>
  <si>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</si>
  <si>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</si>
  <si>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Michele Solaroli</t>
  </si>
  <si>
    <t>Completion of Kickoff Meeting and Initial Material Order</t>
  </si>
  <si>
    <t>Ability - Bennu Group Inc</t>
  </si>
  <si>
    <t>JSA-17-C0192</t>
  </si>
  <si>
    <t>Melissa Torres</t>
  </si>
  <si>
    <t>Abilit - Bennue Group Inc</t>
  </si>
  <si>
    <t>Procure Materials</t>
  </si>
  <si>
    <t>Complete Fabrication and Test</t>
  </si>
  <si>
    <t>Ship to Site</t>
  </si>
  <si>
    <t>MOD 001: Kickoff Meeting</t>
  </si>
  <si>
    <t>MOD 001:  Material Procurement</t>
  </si>
  <si>
    <t>MOD 001:  Complete Fabrication of ASME Vessels and Get Approval</t>
  </si>
  <si>
    <t>MOD 001:  Ship to Site</t>
  </si>
  <si>
    <t>PEM: Additional Funding for Line 1</t>
  </si>
  <si>
    <t>MOD 002:  Additional Funds for Fabricating Rigging Supports</t>
  </si>
  <si>
    <t>Eugene Botso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</si>
</sst>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4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0" fontId="9" fillId="0" borderId="4" xfId="0" applyFont="1" applyBorder="1" applyAlignment="1">
      <alignment horizontal="left"/>
    </xf>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10" fontId="9" fillId="0" borderId="0" xfId="1" applyNumberFormat="1" applyFont="1" applyBorder="1" applyProtection="1"/>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1" xfId="0" applyNumberFormat="1" applyFont="1" applyFill="1" applyBorder="1" applyAlignment="1">
      <alignment horizontal="center" vertical="center" wrapText="1"/>
    </xf>
    <xf numFmtId="4" fontId="9" fillId="0" borderId="4" xfId="0" applyNumberFormat="1" applyFont="1" applyBorder="1" applyProtection="1">
      <protection locked="0"/>
    </xf>
    <xf numFmtId="0" fontId="9" fillId="0" borderId="1" xfId="0"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9" fillId="0" borderId="0" xfId="0" applyFont="1" applyAlignment="1">
      <alignment horizontal="right" vertical="center" wrapText="1"/>
    </xf>
    <xf numFmtId="0" fontId="0" fillId="0" borderId="0" xfId="0" applyAlignment="1">
      <alignment horizontal="center"/>
    </xf>
    <xf numFmtId="164" fontId="6" fillId="0" borderId="1" xfId="0" applyNumberFormat="1" applyFont="1" applyBorder="1" applyProtection="1"/>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activeCell="O18" sqref="O18"/>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2" width="10.140625" style="13" bestFit="1" customWidth="1"/>
    <col min="13" max="16384" width="9.140625" style="13"/>
  </cols>
  <sheetData>
    <row r="1" spans="1:12" ht="15.75" x14ac:dyDescent="0.25">
      <c r="A1" s="123" t="s">
        <v>4</v>
      </c>
      <c r="B1" s="123"/>
      <c r="C1" s="123"/>
      <c r="D1" s="123"/>
      <c r="E1" s="123"/>
      <c r="F1" s="123"/>
      <c r="G1" s="123"/>
      <c r="H1" s="123"/>
      <c r="I1" s="123"/>
      <c r="J1" s="123"/>
      <c r="K1" s="123"/>
      <c r="L1" s="123"/>
    </row>
    <row r="2" spans="1:12" ht="15.75" x14ac:dyDescent="0.25">
      <c r="A2" s="123" t="s">
        <v>34</v>
      </c>
      <c r="B2" s="123"/>
      <c r="C2" s="123"/>
      <c r="D2" s="123"/>
      <c r="E2" s="123"/>
      <c r="F2" s="123"/>
      <c r="G2" s="123"/>
      <c r="H2" s="123"/>
      <c r="I2" s="123"/>
      <c r="J2" s="123"/>
      <c r="K2" s="123"/>
      <c r="L2" s="123"/>
    </row>
    <row r="3" spans="1:12" ht="15.75" x14ac:dyDescent="0.25">
      <c r="A3" s="123" t="s">
        <v>18</v>
      </c>
      <c r="B3" s="123"/>
      <c r="C3" s="123"/>
      <c r="D3" s="123"/>
      <c r="E3" s="123"/>
      <c r="F3" s="123"/>
      <c r="G3" s="123"/>
      <c r="H3" s="123"/>
      <c r="I3" s="123"/>
      <c r="J3" s="123"/>
      <c r="K3" s="123"/>
      <c r="L3" s="123"/>
    </row>
    <row r="4" spans="1:12" ht="16.899999999999999" customHeight="1" x14ac:dyDescent="0.25">
      <c r="A4" s="123"/>
      <c r="B4" s="123"/>
      <c r="C4" s="123"/>
      <c r="D4" s="123"/>
      <c r="E4" s="123"/>
      <c r="F4" s="123"/>
      <c r="G4" s="123"/>
      <c r="H4" s="123"/>
      <c r="I4" s="123"/>
      <c r="J4" s="123"/>
    </row>
    <row r="5" spans="1:12" ht="23.25" customHeight="1" x14ac:dyDescent="0.2">
      <c r="A5" s="12" t="s">
        <v>0</v>
      </c>
      <c r="B5" s="14"/>
      <c r="C5" s="24" t="s">
        <v>79</v>
      </c>
      <c r="D5" s="24"/>
      <c r="E5" s="83"/>
      <c r="F5" s="24"/>
      <c r="G5" s="24"/>
      <c r="H5" s="33"/>
      <c r="I5" s="14"/>
      <c r="J5" s="15"/>
      <c r="K5" s="16" t="s">
        <v>28</v>
      </c>
      <c r="L5" s="84" t="s">
        <v>47</v>
      </c>
    </row>
    <row r="6" spans="1:12" ht="24.75" customHeight="1" x14ac:dyDescent="0.2">
      <c r="G6" s="14"/>
      <c r="H6" s="14"/>
    </row>
    <row r="7" spans="1:12" x14ac:dyDescent="0.2">
      <c r="A7" s="13" t="s">
        <v>2</v>
      </c>
      <c r="B7" s="14"/>
      <c r="C7" s="24" t="str">
        <f>' Accting USE Data Entry Form'!$D$7</f>
        <v>JSA-17-C0192</v>
      </c>
      <c r="D7" s="24"/>
      <c r="E7" s="83"/>
      <c r="F7" s="24"/>
      <c r="G7" s="85" t="s">
        <v>41</v>
      </c>
      <c r="H7" s="33" t="str">
        <f>' Accting USE Data Entry Form'!$D$9</f>
        <v>Melissa Torres</v>
      </c>
      <c r="I7" s="33"/>
      <c r="J7" s="17" t="s">
        <v>45</v>
      </c>
      <c r="K7" s="143">
        <v>43434</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2">
        <v>1</v>
      </c>
      <c r="B10" s="12"/>
      <c r="C10" s="113">
        <f>IF(' Accting USE Data Entry Form'!D11&gt;0,' Accting USE Data Entry Form'!D11,0)</f>
        <v>1</v>
      </c>
      <c r="D10" s="114"/>
      <c r="E10" s="36" t="str">
        <f>IF($L$5="yes","X"," ")</f>
        <v xml:space="preserve"> </v>
      </c>
      <c r="F10" s="12"/>
      <c r="G10" s="126" t="str">
        <f>IF(' Accting USE Data Entry Form'!B11&gt;0,' Accting USE Data Entry Form'!B11,"")</f>
        <v>Completion of Kickoff Meeting and Initial Material Order</v>
      </c>
      <c r="H10" s="126"/>
      <c r="I10" s="126"/>
      <c r="J10" s="126"/>
      <c r="K10" s="126"/>
      <c r="L10" s="126"/>
    </row>
    <row r="11" spans="1:12" ht="13.15" customHeight="1" x14ac:dyDescent="0.2">
      <c r="A11" s="86">
        <v>2</v>
      </c>
      <c r="C11" s="113">
        <f>IF(' Accting USE Data Entry Form'!D12&gt;0,' Accting USE Data Entry Form'!D12,0)</f>
        <v>1</v>
      </c>
      <c r="D11" s="110"/>
      <c r="E11" s="111" t="str">
        <f t="shared" ref="E11" si="0">IF($L$5="yes","X"," ")</f>
        <v xml:space="preserve"> </v>
      </c>
      <c r="F11" s="112"/>
      <c r="G11" s="126" t="str">
        <f>IF(' Accting USE Data Entry Form'!B12&gt;0,' Accting USE Data Entry Form'!B12,"")</f>
        <v>Procure Materials</v>
      </c>
      <c r="H11" s="126"/>
      <c r="I11" s="126"/>
      <c r="J11" s="126"/>
      <c r="K11" s="126"/>
      <c r="L11" s="126"/>
    </row>
    <row r="12" spans="1:12" ht="13.15" customHeight="1" x14ac:dyDescent="0.2">
      <c r="A12" s="86">
        <v>3</v>
      </c>
      <c r="B12" s="12"/>
      <c r="C12" s="113">
        <f>IF(' Accting USE Data Entry Form'!D13&gt;0,' Accting USE Data Entry Form'!D13,0)</f>
        <v>1</v>
      </c>
      <c r="D12" s="114"/>
      <c r="E12" s="36"/>
      <c r="F12" s="12"/>
      <c r="G12" s="126" t="str">
        <f>IF(' Accting USE Data Entry Form'!B13&gt;0,' Accting USE Data Entry Form'!B13,"")</f>
        <v>Complete Fabrication and Test</v>
      </c>
      <c r="H12" s="126"/>
      <c r="I12" s="126"/>
      <c r="J12" s="126"/>
      <c r="K12" s="126"/>
      <c r="L12" s="126"/>
    </row>
    <row r="13" spans="1:12" ht="13.15" customHeight="1" x14ac:dyDescent="0.2">
      <c r="A13" s="86">
        <v>4</v>
      </c>
      <c r="C13" s="66">
        <f>IF(' Accting USE Data Entry Form'!D14&gt;0,' Accting USE Data Entry Form'!D14,0)</f>
        <v>1</v>
      </c>
      <c r="D13" s="37"/>
      <c r="E13" s="36"/>
      <c r="G13" s="126" t="str">
        <f>IF(' Accting USE Data Entry Form'!B14&gt;0,' Accting USE Data Entry Form'!B14,"")</f>
        <v>Ship to Site</v>
      </c>
      <c r="H13" s="127"/>
      <c r="I13" s="127"/>
      <c r="J13" s="127"/>
      <c r="K13" s="127"/>
      <c r="L13" s="127"/>
    </row>
    <row r="14" spans="1:12" ht="13.15" customHeight="1" x14ac:dyDescent="0.2">
      <c r="A14" s="86">
        <v>5</v>
      </c>
      <c r="C14" s="66">
        <f>IF(' Accting USE Data Entry Form'!D15&gt;0,' Accting USE Data Entry Form'!D15,0)</f>
        <v>1</v>
      </c>
      <c r="D14" s="37"/>
      <c r="E14" s="36"/>
      <c r="G14" s="126" t="str">
        <f>IF(' Accting USE Data Entry Form'!B15&gt;0,' Accting USE Data Entry Form'!B15,"")</f>
        <v>MOD 001: Kickoff Meeting</v>
      </c>
      <c r="H14" s="127"/>
      <c r="I14" s="127"/>
      <c r="J14" s="127"/>
      <c r="K14" s="127"/>
      <c r="L14" s="127"/>
    </row>
    <row r="15" spans="1:12" ht="13.15" customHeight="1" x14ac:dyDescent="0.2">
      <c r="A15" s="122">
        <v>6</v>
      </c>
      <c r="B15" s="12"/>
      <c r="C15" s="113">
        <v>1</v>
      </c>
      <c r="D15" s="114"/>
      <c r="E15" s="36"/>
      <c r="F15" s="12"/>
      <c r="G15" s="126" t="str">
        <f>IF(' Accting USE Data Entry Form'!B16&gt;0,' Accting USE Data Entry Form'!B16,"")</f>
        <v>MOD 001:  Material Procurement</v>
      </c>
      <c r="H15" s="126"/>
      <c r="I15" s="126"/>
      <c r="J15" s="126"/>
      <c r="K15" s="126"/>
      <c r="L15" s="126"/>
    </row>
    <row r="16" spans="1:12" ht="13.15" customHeight="1" x14ac:dyDescent="0.2">
      <c r="A16" s="122">
        <v>7</v>
      </c>
      <c r="B16" s="12"/>
      <c r="C16" s="113">
        <v>1</v>
      </c>
      <c r="D16" s="114"/>
      <c r="E16" s="36"/>
      <c r="F16" s="12"/>
      <c r="G16" s="126" t="str">
        <f>IF(' Accting USE Data Entry Form'!B17&gt;0,' Accting USE Data Entry Form'!B17,"")</f>
        <v>MOD 001:  Complete Fabrication of ASME Vessels and Get Approval</v>
      </c>
      <c r="H16" s="126"/>
      <c r="I16" s="126"/>
      <c r="J16" s="126"/>
      <c r="K16" s="126"/>
      <c r="L16" s="126"/>
    </row>
    <row r="17" spans="1:12" ht="13.15" customHeight="1" x14ac:dyDescent="0.2">
      <c r="A17" s="122">
        <v>8</v>
      </c>
      <c r="B17" s="12"/>
      <c r="C17" s="113">
        <v>1</v>
      </c>
      <c r="D17" s="114"/>
      <c r="E17" s="36"/>
      <c r="F17" s="12"/>
      <c r="G17" s="126" t="str">
        <f>IF(' Accting USE Data Entry Form'!B18&gt;0,' Accting USE Data Entry Form'!B18,"")</f>
        <v>MOD 001:  Ship to Site</v>
      </c>
      <c r="H17" s="126"/>
      <c r="I17" s="126"/>
      <c r="J17" s="126"/>
      <c r="K17" s="126"/>
      <c r="L17" s="126"/>
    </row>
    <row r="18" spans="1:12" ht="13.15" customHeight="1" x14ac:dyDescent="0.2">
      <c r="A18" s="122">
        <v>9</v>
      </c>
      <c r="B18" s="12"/>
      <c r="C18" s="109">
        <v>1</v>
      </c>
      <c r="D18" s="114"/>
      <c r="E18" s="36"/>
      <c r="F18" s="12"/>
      <c r="G18" s="128" t="str">
        <f>IF(' Accting USE Data Entry Form'!B19&gt;0,' Accting USE Data Entry Form'!B19,"")</f>
        <v>PEM: Additional Funding for Line 1</v>
      </c>
      <c r="H18" s="128"/>
      <c r="I18" s="128"/>
      <c r="J18" s="128"/>
      <c r="K18" s="128"/>
      <c r="L18" s="128"/>
    </row>
    <row r="19" spans="1:12" s="12" customFormat="1" ht="13.15" customHeight="1" x14ac:dyDescent="0.2">
      <c r="A19" s="122">
        <v>10</v>
      </c>
      <c r="C19" s="113">
        <v>1</v>
      </c>
      <c r="D19" s="114"/>
      <c r="E19" s="36"/>
      <c r="G19" s="126" t="str">
        <f>IF(' Accting USE Data Entry Form'!B20&gt;0,' Accting USE Data Entry Form'!B20,"")</f>
        <v>MOD 002:  Additional Funds for Fabricating Rigging Supports</v>
      </c>
      <c r="H19" s="126"/>
      <c r="I19" s="126"/>
      <c r="J19" s="126"/>
      <c r="K19" s="126"/>
      <c r="L19" s="126"/>
    </row>
    <row r="20" spans="1:12" ht="13.15" customHeight="1" x14ac:dyDescent="0.2">
      <c r="A20" s="86"/>
      <c r="C20" s="66"/>
      <c r="D20" s="37"/>
      <c r="E20" s="36"/>
      <c r="G20" s="126"/>
      <c r="H20" s="127"/>
      <c r="I20" s="127"/>
      <c r="J20" s="127"/>
      <c r="K20" s="127"/>
      <c r="L20" s="127"/>
    </row>
    <row r="21" spans="1:12" ht="20.25" customHeight="1" x14ac:dyDescent="0.2">
      <c r="A21" s="87" t="s">
        <v>30</v>
      </c>
      <c r="B21" s="10"/>
      <c r="C21" s="7"/>
      <c r="D21" s="7"/>
      <c r="E21" s="8"/>
      <c r="F21" s="7"/>
      <c r="G21" s="7"/>
      <c r="H21" s="106" t="s">
        <v>92</v>
      </c>
      <c r="I21" s="6"/>
      <c r="J21" s="23"/>
      <c r="K21" s="6"/>
      <c r="L21" s="107">
        <v>43251</v>
      </c>
    </row>
    <row r="22" spans="1:12" ht="23.25" customHeight="1" x14ac:dyDescent="0.2">
      <c r="A22" s="10"/>
      <c r="B22" s="10"/>
      <c r="C22" s="10"/>
      <c r="D22" s="10"/>
      <c r="E22" s="88"/>
      <c r="F22" s="124" t="s">
        <v>31</v>
      </c>
      <c r="G22" s="125"/>
      <c r="H22" s="125"/>
      <c r="I22" s="125"/>
      <c r="J22" s="125"/>
      <c r="K22" s="89"/>
      <c r="L22" s="89" t="s">
        <v>3</v>
      </c>
    </row>
    <row r="23" spans="1:12" x14ac:dyDescent="0.2">
      <c r="A23" s="87" t="s">
        <v>29</v>
      </c>
      <c r="B23" s="10"/>
      <c r="C23" s="10"/>
      <c r="D23" s="10"/>
      <c r="E23" s="88"/>
      <c r="F23" s="7"/>
      <c r="G23" s="7"/>
      <c r="H23" s="106" t="s">
        <v>77</v>
      </c>
      <c r="I23" s="6"/>
      <c r="J23" s="23"/>
      <c r="K23" s="6"/>
      <c r="L23" s="108">
        <v>43434</v>
      </c>
    </row>
    <row r="24" spans="1:12" ht="23.25" customHeight="1" x14ac:dyDescent="0.2">
      <c r="A24" s="10"/>
      <c r="B24" s="10"/>
      <c r="C24" s="10"/>
      <c r="D24" s="10"/>
      <c r="E24" s="88"/>
      <c r="F24" s="7"/>
      <c r="G24" s="7"/>
      <c r="H24" s="7"/>
      <c r="I24" s="7"/>
      <c r="J24" s="9" t="s">
        <v>32</v>
      </c>
      <c r="K24" s="89"/>
      <c r="L24" s="89" t="s">
        <v>3</v>
      </c>
    </row>
    <row r="25" spans="1:12" ht="15.75" customHeight="1" x14ac:dyDescent="0.2">
      <c r="A25" s="87"/>
      <c r="B25" s="10"/>
      <c r="C25" s="10"/>
      <c r="D25" s="10"/>
      <c r="E25" s="88"/>
      <c r="F25" s="7"/>
      <c r="G25" s="7"/>
      <c r="H25" s="7"/>
      <c r="I25" s="7"/>
      <c r="J25" s="9"/>
      <c r="K25" s="89"/>
      <c r="L25" s="89"/>
    </row>
    <row r="26" spans="1:12" ht="23.25" customHeight="1" x14ac:dyDescent="0.2">
      <c r="A26" s="10"/>
      <c r="B26" s="10"/>
      <c r="C26" s="10"/>
      <c r="D26" s="10"/>
      <c r="E26" s="88"/>
      <c r="F26" s="7"/>
      <c r="G26" s="7"/>
      <c r="H26" s="7"/>
      <c r="I26" s="7"/>
      <c r="J26" s="9"/>
      <c r="K26" s="89"/>
      <c r="L26" s="10"/>
    </row>
    <row r="27" spans="1:12" ht="15.75" customHeight="1" x14ac:dyDescent="0.2">
      <c r="A27" s="90" t="s">
        <v>25</v>
      </c>
      <c r="B27" s="90"/>
      <c r="C27" s="90"/>
      <c r="D27" s="90"/>
      <c r="E27" s="91"/>
      <c r="F27" s="92"/>
      <c r="G27" s="92"/>
      <c r="H27" s="92"/>
      <c r="I27" s="92"/>
      <c r="J27" s="93"/>
      <c r="K27" s="94"/>
      <c r="L27" s="90"/>
    </row>
    <row r="28" spans="1:12" ht="27.75" customHeight="1" x14ac:dyDescent="0.2">
      <c r="A28" s="95"/>
      <c r="B28" s="95"/>
      <c r="C28" s="95"/>
      <c r="D28" s="95"/>
      <c r="E28" s="96"/>
      <c r="F28" s="97"/>
      <c r="G28" s="97"/>
      <c r="H28" s="97"/>
      <c r="I28" s="97"/>
      <c r="J28" s="98"/>
      <c r="K28" s="99"/>
      <c r="L28" s="95"/>
    </row>
    <row r="29" spans="1:12" x14ac:dyDescent="0.2">
      <c r="A29" s="100" t="s">
        <v>23</v>
      </c>
      <c r="B29" s="95"/>
      <c r="C29" s="95"/>
      <c r="D29" s="95"/>
      <c r="E29" s="96"/>
      <c r="F29" s="97"/>
      <c r="G29" s="97"/>
      <c r="H29" s="97"/>
      <c r="I29" s="26"/>
      <c r="J29" s="27"/>
      <c r="K29" s="26"/>
      <c r="L29" s="26"/>
    </row>
    <row r="30" spans="1:12" ht="23.25" customHeight="1" x14ac:dyDescent="0.2">
      <c r="A30" s="95"/>
      <c r="B30" s="95"/>
      <c r="C30" s="95"/>
      <c r="D30" s="95"/>
      <c r="E30" s="96"/>
      <c r="F30" s="97"/>
      <c r="G30" s="97"/>
      <c r="H30" s="97"/>
      <c r="I30" s="97"/>
      <c r="J30" s="98"/>
      <c r="K30" s="99" t="s">
        <v>3</v>
      </c>
      <c r="L30" s="95"/>
    </row>
    <row r="31" spans="1:12" x14ac:dyDescent="0.2">
      <c r="A31" s="100" t="s">
        <v>22</v>
      </c>
      <c r="B31" s="95"/>
      <c r="C31" s="95"/>
      <c r="D31" s="95"/>
      <c r="E31" s="96"/>
      <c r="F31" s="97"/>
      <c r="G31" s="26"/>
      <c r="H31" s="26"/>
      <c r="I31" s="26"/>
      <c r="J31" s="27"/>
      <c r="K31" s="26"/>
      <c r="L31" s="26"/>
    </row>
    <row r="32" spans="1:12" ht="16.5" customHeight="1" x14ac:dyDescent="0.2">
      <c r="A32" s="95"/>
      <c r="B32" s="95"/>
      <c r="C32" s="95"/>
      <c r="D32" s="95"/>
      <c r="E32" s="96"/>
      <c r="F32" s="95"/>
      <c r="G32" s="95"/>
      <c r="H32" s="95"/>
      <c r="I32" s="95"/>
      <c r="J32" s="99"/>
      <c r="K32" s="99" t="s">
        <v>3</v>
      </c>
      <c r="L32" s="95"/>
    </row>
    <row r="33" spans="1:12" x14ac:dyDescent="0.2">
      <c r="A33" s="95"/>
      <c r="B33" s="95"/>
      <c r="C33" s="95"/>
      <c r="D33" s="95"/>
      <c r="E33" s="96"/>
      <c r="F33" s="95"/>
      <c r="G33" s="95"/>
      <c r="H33" s="95"/>
      <c r="I33" s="95"/>
      <c r="J33" s="95"/>
      <c r="K33" s="95"/>
      <c r="L33" s="95"/>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4">
      <formula>$L$5="no"</formula>
    </cfRule>
  </conditionalFormatting>
  <conditionalFormatting sqref="C10:C20">
    <cfRule type="expression" dxfId="5" priority="2">
      <formula>$L$5="yes"</formula>
    </cfRule>
  </conditionalFormatting>
  <dataValidations count="1">
    <dataValidation allowBlank="1" sqref="K7 C10:C20"/>
  </dataValidations>
  <printOptions horizontalCentered="1"/>
  <pageMargins left="0.5" right="0.5" top="0.5" bottom="0.5" header="0.5" footer="0.5"/>
  <pageSetup scale="91" orientation="portrait" r:id="rId1"/>
  <headerFooter alignWithMargins="0">
    <oddFooter>&amp;L&amp;8&amp;Z&amp;F</oddFooter>
  </headerFooter>
  <ignoredErrors>
    <ignoredError sqref="C9 H7 C7 C10:C11 G10:L11 C12 G12:L12 C13:C14 G13:L14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29"/>
      <c r="B1" s="129"/>
      <c r="C1" s="129"/>
      <c r="D1" s="129"/>
      <c r="E1" s="129"/>
      <c r="F1" s="129"/>
      <c r="G1" s="129"/>
      <c r="H1" s="129"/>
    </row>
    <row r="2" spans="1:11" ht="15.75" x14ac:dyDescent="0.25">
      <c r="A2" s="130" t="s">
        <v>4</v>
      </c>
      <c r="B2" s="130"/>
      <c r="C2" s="130"/>
      <c r="D2" s="130"/>
      <c r="E2" s="130"/>
      <c r="F2" s="130"/>
      <c r="G2" s="130"/>
      <c r="H2" s="130"/>
      <c r="I2" s="130"/>
      <c r="J2" s="130"/>
    </row>
    <row r="3" spans="1:11" ht="15.75" x14ac:dyDescent="0.25">
      <c r="A3" s="130" t="s">
        <v>34</v>
      </c>
      <c r="B3" s="130"/>
      <c r="C3" s="130"/>
      <c r="D3" s="130"/>
      <c r="E3" s="130"/>
      <c r="F3" s="130"/>
      <c r="G3" s="130"/>
      <c r="H3" s="130"/>
      <c r="I3" s="130"/>
      <c r="J3" s="130"/>
    </row>
    <row r="4" spans="1:11" ht="15.75" x14ac:dyDescent="0.25">
      <c r="A4" s="130" t="s">
        <v>44</v>
      </c>
      <c r="B4" s="130"/>
      <c r="C4" s="130"/>
      <c r="D4" s="130"/>
      <c r="E4" s="130"/>
      <c r="F4" s="130"/>
      <c r="G4" s="130"/>
      <c r="H4" s="130"/>
      <c r="I4" s="130"/>
      <c r="J4" s="130"/>
    </row>
    <row r="6" spans="1:11" ht="30.75" customHeight="1" x14ac:dyDescent="0.2">
      <c r="A6" s="131" t="s">
        <v>37</v>
      </c>
      <c r="B6" s="132"/>
      <c r="C6" s="132"/>
      <c r="D6" s="132"/>
      <c r="E6" s="132"/>
      <c r="F6" s="132"/>
      <c r="G6" s="132"/>
      <c r="H6" s="132"/>
      <c r="I6" s="132"/>
      <c r="J6" s="132"/>
    </row>
    <row r="7" spans="1:11" ht="19.5" customHeight="1" x14ac:dyDescent="0.2"/>
    <row r="8" spans="1:11" ht="16.5" customHeight="1" x14ac:dyDescent="0.2">
      <c r="A8" s="30" t="s">
        <v>35</v>
      </c>
      <c r="B8" s="29"/>
      <c r="C8" s="29"/>
      <c r="D8" s="29"/>
      <c r="E8" s="29"/>
      <c r="F8" s="29"/>
      <c r="G8" s="29"/>
      <c r="H8" s="29"/>
    </row>
    <row r="9" spans="1:11" ht="19.5" customHeight="1" x14ac:dyDescent="0.2"/>
    <row r="10" spans="1:11" ht="30.75" customHeight="1" x14ac:dyDescent="0.2">
      <c r="A10" s="131" t="s">
        <v>36</v>
      </c>
      <c r="B10" s="132"/>
      <c r="C10" s="132"/>
      <c r="D10" s="132"/>
      <c r="E10" s="132"/>
      <c r="F10" s="132"/>
      <c r="G10" s="132"/>
      <c r="H10" s="132"/>
      <c r="I10" s="132"/>
      <c r="J10" s="132"/>
    </row>
    <row r="11" spans="1:11" ht="65.25" customHeight="1" x14ac:dyDescent="0.2">
      <c r="B11" s="131" t="s">
        <v>46</v>
      </c>
      <c r="C11" s="132"/>
      <c r="D11" s="132"/>
      <c r="E11" s="132"/>
      <c r="F11" s="132"/>
      <c r="G11" s="132"/>
      <c r="H11" s="132"/>
      <c r="I11" s="132"/>
      <c r="J11" s="32"/>
      <c r="K11" s="32"/>
    </row>
    <row r="12" spans="1:11" ht="19.5" customHeight="1" x14ac:dyDescent="0.2">
      <c r="A12" s="11"/>
      <c r="B12" s="11"/>
      <c r="C12" s="11"/>
      <c r="D12" s="11"/>
      <c r="E12" s="11"/>
      <c r="F12" s="11"/>
      <c r="G12" s="11"/>
      <c r="H12" s="11"/>
    </row>
    <row r="13" spans="1:11" ht="43.5" customHeight="1" x14ac:dyDescent="0.2">
      <c r="A13" s="131" t="s">
        <v>43</v>
      </c>
      <c r="B13" s="131"/>
      <c r="C13" s="131"/>
      <c r="D13" s="131"/>
      <c r="E13" s="131"/>
      <c r="F13" s="131"/>
      <c r="G13" s="131"/>
      <c r="H13" s="131"/>
      <c r="I13" s="131"/>
      <c r="J13" s="131"/>
    </row>
    <row r="14" spans="1:11" ht="19.5" customHeight="1" x14ac:dyDescent="0.2">
      <c r="A14" s="11"/>
      <c r="B14" s="11"/>
      <c r="C14" s="11"/>
      <c r="D14" s="11"/>
      <c r="E14" s="11"/>
      <c r="F14" s="11"/>
      <c r="G14" s="11"/>
      <c r="H14" s="11"/>
    </row>
    <row r="15" spans="1:11" ht="54.75" customHeight="1" x14ac:dyDescent="0.2">
      <c r="A15" s="131" t="s">
        <v>38</v>
      </c>
      <c r="B15" s="134"/>
      <c r="C15" s="134"/>
      <c r="D15" s="134"/>
      <c r="E15" s="134"/>
      <c r="F15" s="134"/>
      <c r="G15" s="134"/>
      <c r="H15" s="134"/>
      <c r="I15" s="134"/>
      <c r="J15" s="134"/>
    </row>
    <row r="16" spans="1:11" ht="19.5" customHeight="1" x14ac:dyDescent="0.2"/>
    <row r="17" spans="1:10" ht="39" customHeight="1" x14ac:dyDescent="0.2">
      <c r="A17" s="133" t="s">
        <v>39</v>
      </c>
      <c r="B17" s="135"/>
      <c r="C17" s="135"/>
      <c r="D17" s="135"/>
      <c r="E17" s="135"/>
      <c r="F17" s="135"/>
      <c r="G17" s="135"/>
      <c r="H17" s="135"/>
      <c r="I17" s="135"/>
      <c r="J17" s="135"/>
    </row>
    <row r="18" spans="1:10" ht="19.5" customHeight="1" x14ac:dyDescent="0.2"/>
    <row r="19" spans="1:10" ht="56.25" customHeight="1" x14ac:dyDescent="0.2">
      <c r="A19" s="133" t="s">
        <v>40</v>
      </c>
      <c r="B19" s="135"/>
      <c r="C19" s="135"/>
      <c r="D19" s="135"/>
      <c r="E19" s="135"/>
      <c r="F19" s="135"/>
      <c r="G19" s="135"/>
      <c r="H19" s="135"/>
      <c r="I19" s="135"/>
      <c r="J19" s="135"/>
    </row>
    <row r="20" spans="1:10" ht="20.25" customHeight="1" x14ac:dyDescent="0.2"/>
    <row r="21" spans="1:10" ht="27.75" customHeight="1" x14ac:dyDescent="0.2">
      <c r="A21" s="133" t="s">
        <v>20</v>
      </c>
      <c r="B21" s="133"/>
      <c r="C21" s="133"/>
      <c r="D21" s="133"/>
      <c r="E21" s="133"/>
      <c r="F21" s="133"/>
      <c r="G21" s="133"/>
      <c r="H21" s="133"/>
      <c r="I21" s="133"/>
      <c r="J21" s="133"/>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B36" sqref="B36"/>
    </sheetView>
  </sheetViews>
  <sheetFormatPr defaultColWidth="29.5703125" defaultRowHeight="12.75" x14ac:dyDescent="0.2"/>
  <cols>
    <col min="1" max="1" width="9" style="42" customWidth="1"/>
    <col min="2" max="2" width="64.85546875" customWidth="1"/>
    <col min="3" max="3" width="12.28515625" style="69"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s>
  <sheetData>
    <row r="1" spans="1:17" ht="15.75" x14ac:dyDescent="0.25">
      <c r="A1" s="130" t="s">
        <v>4</v>
      </c>
      <c r="B1" s="142"/>
      <c r="C1" s="142"/>
      <c r="D1" s="142"/>
      <c r="E1" s="142"/>
      <c r="F1" s="142"/>
      <c r="G1" s="142"/>
      <c r="H1" s="142"/>
      <c r="I1" s="142"/>
      <c r="J1" s="142"/>
      <c r="K1" s="142"/>
      <c r="L1" s="142"/>
      <c r="M1" s="142"/>
      <c r="N1" s="142"/>
      <c r="O1" s="142"/>
      <c r="P1" s="142"/>
      <c r="Q1" s="142"/>
    </row>
    <row r="2" spans="1:17" ht="15.75" x14ac:dyDescent="0.25">
      <c r="A2" s="130" t="s">
        <v>9</v>
      </c>
      <c r="B2" s="142"/>
      <c r="C2" s="142"/>
      <c r="D2" s="142"/>
      <c r="E2" s="142"/>
      <c r="F2" s="142"/>
      <c r="G2" s="142"/>
      <c r="H2" s="142"/>
      <c r="I2" s="142"/>
      <c r="J2" s="142"/>
      <c r="K2" s="142"/>
      <c r="L2" s="142"/>
      <c r="M2" s="142"/>
      <c r="N2" s="142"/>
      <c r="O2" s="142"/>
      <c r="P2" s="142"/>
      <c r="Q2" s="142"/>
    </row>
    <row r="3" spans="1:17" ht="15.75" x14ac:dyDescent="0.25">
      <c r="A3" s="130" t="s">
        <v>19</v>
      </c>
      <c r="B3" s="142"/>
      <c r="C3" s="142"/>
      <c r="D3" s="142"/>
      <c r="E3" s="142"/>
      <c r="F3" s="142"/>
      <c r="G3" s="142"/>
      <c r="H3" s="142"/>
      <c r="I3" s="142"/>
      <c r="J3" s="142"/>
      <c r="K3" s="142"/>
      <c r="L3" s="142"/>
      <c r="M3" s="142"/>
      <c r="N3" s="142"/>
      <c r="O3" s="142"/>
      <c r="P3" s="142"/>
      <c r="Q3" s="142"/>
    </row>
    <row r="4" spans="1:17" ht="5.45" customHeight="1" x14ac:dyDescent="0.2">
      <c r="D4" s="82"/>
    </row>
    <row r="5" spans="1:17" ht="13.15" customHeight="1" x14ac:dyDescent="0.25">
      <c r="A5" s="141" t="s">
        <v>0</v>
      </c>
      <c r="B5" s="141"/>
      <c r="C5" s="1"/>
      <c r="D5" s="140" t="s">
        <v>82</v>
      </c>
      <c r="E5" s="140"/>
      <c r="F5" s="140"/>
      <c r="G5" s="140"/>
      <c r="H5" s="140"/>
      <c r="I5" s="49"/>
      <c r="J5" s="8"/>
      <c r="K5" s="2"/>
      <c r="L5" s="2" t="s">
        <v>26</v>
      </c>
      <c r="O5" s="101">
        <v>43220</v>
      </c>
    </row>
    <row r="6" spans="1:17" ht="5.45" customHeight="1" x14ac:dyDescent="0.2">
      <c r="A6" s="117"/>
      <c r="B6" s="117"/>
      <c r="C6" s="1"/>
      <c r="D6" s="82"/>
      <c r="I6" s="44"/>
      <c r="L6" s="2"/>
      <c r="O6" s="138" t="s">
        <v>6</v>
      </c>
    </row>
    <row r="7" spans="1:17" ht="13.15" customHeight="1" x14ac:dyDescent="0.25">
      <c r="A7" s="141" t="s">
        <v>2</v>
      </c>
      <c r="B7" s="141"/>
      <c r="C7" s="1"/>
      <c r="D7" s="140" t="s">
        <v>80</v>
      </c>
      <c r="E7" s="140"/>
      <c r="F7" s="140"/>
      <c r="G7" s="140"/>
      <c r="H7" s="140"/>
      <c r="L7" s="2"/>
      <c r="M7" s="48" t="s">
        <v>16</v>
      </c>
      <c r="O7" s="139"/>
    </row>
    <row r="8" spans="1:17" ht="5.45" customHeight="1" x14ac:dyDescent="0.2">
      <c r="A8" s="141"/>
      <c r="B8" s="141"/>
      <c r="C8" s="71"/>
      <c r="D8" s="8"/>
      <c r="E8" s="7"/>
      <c r="F8" s="7"/>
      <c r="G8" s="7"/>
      <c r="H8" s="8"/>
      <c r="L8" s="2"/>
      <c r="M8" s="39"/>
      <c r="O8" s="44"/>
    </row>
    <row r="9" spans="1:17" ht="13.9" customHeight="1" x14ac:dyDescent="0.25">
      <c r="A9" s="141" t="s">
        <v>41</v>
      </c>
      <c r="B9" s="141"/>
      <c r="C9" s="71"/>
      <c r="D9" s="140" t="s">
        <v>81</v>
      </c>
      <c r="E9" s="140"/>
      <c r="F9" s="140"/>
      <c r="G9" s="140"/>
      <c r="H9" s="140"/>
      <c r="L9" s="5" t="s">
        <v>17</v>
      </c>
      <c r="M9" s="39"/>
      <c r="O9" s="45"/>
    </row>
    <row r="10" spans="1:17" s="1" customFormat="1" ht="51" x14ac:dyDescent="0.2">
      <c r="A10" s="50" t="s">
        <v>1</v>
      </c>
      <c r="B10" s="52" t="s">
        <v>48</v>
      </c>
      <c r="C10" s="103"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5" customHeight="1" x14ac:dyDescent="0.2">
      <c r="A11" s="105">
        <v>1</v>
      </c>
      <c r="B11" s="115" t="s">
        <v>78</v>
      </c>
      <c r="C11" s="118">
        <v>42992</v>
      </c>
      <c r="D11" s="102">
        <v>1</v>
      </c>
      <c r="E11" s="25" t="s">
        <v>27</v>
      </c>
      <c r="F11" s="65">
        <v>42338.400000000001</v>
      </c>
      <c r="G11" s="74"/>
      <c r="H11" s="75" t="s">
        <v>10</v>
      </c>
      <c r="I11" s="76">
        <f t="shared" ref="I11:I15" si="0">D11*F11</f>
        <v>42338.400000000001</v>
      </c>
      <c r="J11" s="77"/>
      <c r="K11" s="78">
        <f t="shared" ref="K11:K14" si="1">+I11</f>
        <v>42338.400000000001</v>
      </c>
      <c r="L11" s="79" t="s">
        <v>12</v>
      </c>
      <c r="M11" s="76">
        <f>K11-O11</f>
        <v>42338.400000000001</v>
      </c>
      <c r="N11" s="63" t="s">
        <v>12</v>
      </c>
      <c r="O11" s="62">
        <f>SUMIF(Table3[Description],' Accting USE Data Entry Form'!$B11,Table3[Invoice Amount])</f>
        <v>0</v>
      </c>
      <c r="P11" s="63" t="s">
        <v>10</v>
      </c>
      <c r="Q11" s="64">
        <f t="shared" ref="Q11:Q13" si="2">+K11-M11-O11</f>
        <v>0</v>
      </c>
    </row>
    <row r="12" spans="1:17" ht="14.45" customHeight="1" x14ac:dyDescent="0.2">
      <c r="A12" s="105">
        <v>2</v>
      </c>
      <c r="B12" s="116" t="s">
        <v>83</v>
      </c>
      <c r="C12" s="119">
        <v>42998</v>
      </c>
      <c r="D12" s="102">
        <v>1</v>
      </c>
      <c r="E12" s="25" t="s">
        <v>27</v>
      </c>
      <c r="F12" s="65">
        <v>127186.2</v>
      </c>
      <c r="G12" s="74"/>
      <c r="H12" s="75" t="s">
        <v>10</v>
      </c>
      <c r="I12" s="76">
        <f t="shared" si="0"/>
        <v>127186.2</v>
      </c>
      <c r="J12" s="77"/>
      <c r="K12" s="78">
        <f t="shared" si="1"/>
        <v>127186.2</v>
      </c>
      <c r="L12" s="79" t="s">
        <v>12</v>
      </c>
      <c r="M12" s="76">
        <f>K12-O12</f>
        <v>127186.2</v>
      </c>
      <c r="N12" s="63" t="s">
        <v>12</v>
      </c>
      <c r="O12" s="62">
        <f>SUMIF(Table3[Description],' Accting USE Data Entry Form'!$B12,Table3[Invoice Amount])</f>
        <v>0</v>
      </c>
      <c r="P12" s="63" t="s">
        <v>10</v>
      </c>
      <c r="Q12" s="64">
        <f t="shared" si="2"/>
        <v>0</v>
      </c>
    </row>
    <row r="13" spans="1:17" ht="14.45" customHeight="1" x14ac:dyDescent="0.2">
      <c r="A13" s="105">
        <v>3</v>
      </c>
      <c r="B13" s="116" t="s">
        <v>84</v>
      </c>
      <c r="C13" s="119">
        <v>43116</v>
      </c>
      <c r="D13" s="102">
        <v>1</v>
      </c>
      <c r="E13" s="25" t="s">
        <v>27</v>
      </c>
      <c r="F13" s="65">
        <v>98922.6</v>
      </c>
      <c r="G13" s="74"/>
      <c r="H13" s="75" t="s">
        <v>10</v>
      </c>
      <c r="I13" s="76">
        <f t="shared" si="0"/>
        <v>98922.6</v>
      </c>
      <c r="J13" s="77"/>
      <c r="K13" s="78">
        <f t="shared" si="1"/>
        <v>98922.6</v>
      </c>
      <c r="L13" s="79" t="s">
        <v>12</v>
      </c>
      <c r="M13" s="76">
        <f>K13-O13</f>
        <v>98922.6</v>
      </c>
      <c r="N13" s="63" t="s">
        <v>12</v>
      </c>
      <c r="O13" s="62">
        <f>SUMIF(Table3[Description],' Accting USE Data Entry Form'!$B13,Table3[Invoice Amount])</f>
        <v>0</v>
      </c>
      <c r="P13" s="63" t="s">
        <v>10</v>
      </c>
      <c r="Q13" s="64">
        <f t="shared" si="2"/>
        <v>0</v>
      </c>
    </row>
    <row r="14" spans="1:17" ht="14.45" customHeight="1" x14ac:dyDescent="0.2">
      <c r="A14" s="105">
        <v>4</v>
      </c>
      <c r="B14" s="116" t="s">
        <v>85</v>
      </c>
      <c r="C14" s="119">
        <v>43144</v>
      </c>
      <c r="D14" s="102">
        <v>1</v>
      </c>
      <c r="E14" s="25" t="s">
        <v>27</v>
      </c>
      <c r="F14" s="65">
        <v>14121.8</v>
      </c>
      <c r="G14" s="74"/>
      <c r="H14" s="75" t="s">
        <v>10</v>
      </c>
      <c r="I14" s="80">
        <f t="shared" si="0"/>
        <v>14121.8</v>
      </c>
      <c r="J14" s="77"/>
      <c r="K14" s="78">
        <f t="shared" si="1"/>
        <v>14121.8</v>
      </c>
      <c r="L14" s="79" t="s">
        <v>12</v>
      </c>
      <c r="M14" s="76">
        <f t="shared" ref="M14:M15" si="3">K14-O14</f>
        <v>14121.8</v>
      </c>
      <c r="N14" s="63" t="s">
        <v>12</v>
      </c>
      <c r="O14" s="62">
        <f>SUMIF(Table3[Description],' Accting USE Data Entry Form'!$B14,Table3[Invoice Amount])</f>
        <v>0</v>
      </c>
      <c r="P14" s="63" t="s">
        <v>10</v>
      </c>
      <c r="Q14" s="64">
        <v>0</v>
      </c>
    </row>
    <row r="15" spans="1:17" ht="14.45" customHeight="1" x14ac:dyDescent="0.2">
      <c r="A15" s="105">
        <v>5</v>
      </c>
      <c r="B15" s="116" t="s">
        <v>86</v>
      </c>
      <c r="C15" s="119">
        <v>43159</v>
      </c>
      <c r="D15" s="102">
        <v>1</v>
      </c>
      <c r="E15" s="25" t="s">
        <v>27</v>
      </c>
      <c r="F15" s="65">
        <v>12021</v>
      </c>
      <c r="G15" s="74"/>
      <c r="H15" s="75" t="s">
        <v>10</v>
      </c>
      <c r="I15" s="80">
        <f t="shared" si="0"/>
        <v>12021</v>
      </c>
      <c r="J15" s="77"/>
      <c r="K15" s="78">
        <f t="shared" ref="K15" si="4">+I15</f>
        <v>12021</v>
      </c>
      <c r="L15" s="79" t="s">
        <v>12</v>
      </c>
      <c r="M15" s="76">
        <f t="shared" si="3"/>
        <v>12021</v>
      </c>
      <c r="N15" s="63" t="s">
        <v>12</v>
      </c>
      <c r="O15" s="62">
        <f>SUMIF(Table3[Description],' Accting USE Data Entry Form'!$B15,Table3[Invoice Amount])</f>
        <v>0</v>
      </c>
      <c r="P15" s="63" t="s">
        <v>10</v>
      </c>
      <c r="Q15" s="64">
        <f t="shared" ref="Q15" si="5">+K15-M15-O15</f>
        <v>0</v>
      </c>
    </row>
    <row r="16" spans="1:17" ht="14.45" customHeight="1" x14ac:dyDescent="0.2">
      <c r="A16" s="105">
        <v>6</v>
      </c>
      <c r="B16" s="116" t="s">
        <v>87</v>
      </c>
      <c r="C16" s="120">
        <v>43161</v>
      </c>
      <c r="D16" s="102">
        <v>1</v>
      </c>
      <c r="E16" s="60" t="s">
        <v>27</v>
      </c>
      <c r="F16" s="121">
        <v>96168</v>
      </c>
      <c r="G16" s="81"/>
      <c r="H16" s="75" t="s">
        <v>10</v>
      </c>
      <c r="I16" s="80">
        <f t="shared" ref="I16:I20" si="6">D16*F16</f>
        <v>96168</v>
      </c>
      <c r="J16" s="77"/>
      <c r="K16" s="78">
        <f t="shared" ref="K16" si="7">+I16</f>
        <v>96168</v>
      </c>
      <c r="L16" s="79" t="s">
        <v>12</v>
      </c>
      <c r="M16" s="76">
        <f t="shared" ref="M16" si="8">K16-O16</f>
        <v>96168</v>
      </c>
      <c r="N16" s="63" t="s">
        <v>12</v>
      </c>
      <c r="O16" s="62">
        <f>SUMIF(Table3[Description],' Accting USE Data Entry Form'!$B16,Table3[Invoice Amount])</f>
        <v>0</v>
      </c>
      <c r="P16" s="63" t="s">
        <v>10</v>
      </c>
      <c r="Q16" s="64">
        <f t="shared" ref="Q16" si="9">+K16-M16-O16</f>
        <v>0</v>
      </c>
    </row>
    <row r="17" spans="1:17" ht="14.45" customHeight="1" x14ac:dyDescent="0.2">
      <c r="A17" s="105">
        <v>7</v>
      </c>
      <c r="B17" s="116" t="s">
        <v>88</v>
      </c>
      <c r="C17" s="104">
        <v>43189</v>
      </c>
      <c r="D17" s="102">
        <v>0</v>
      </c>
      <c r="E17" s="60" t="s">
        <v>27</v>
      </c>
      <c r="F17" s="121">
        <v>96168</v>
      </c>
      <c r="G17" s="81"/>
      <c r="H17" s="75" t="s">
        <v>10</v>
      </c>
      <c r="I17" s="80">
        <f t="shared" si="6"/>
        <v>0</v>
      </c>
      <c r="J17" s="77"/>
      <c r="K17" s="78">
        <f t="shared" ref="K17:K20" si="10">+I17</f>
        <v>0</v>
      </c>
      <c r="L17" s="79" t="s">
        <v>12</v>
      </c>
      <c r="M17" s="76">
        <f t="shared" ref="M17:M20" si="11">K17-O17</f>
        <v>0</v>
      </c>
      <c r="N17" s="63" t="s">
        <v>12</v>
      </c>
      <c r="O17" s="62">
        <f>SUMIF(Table3[Description],' Accting USE Data Entry Form'!$B17,Table3[Invoice Amount])</f>
        <v>0</v>
      </c>
      <c r="P17" s="63" t="s">
        <v>10</v>
      </c>
      <c r="Q17" s="64">
        <f t="shared" ref="Q17:Q20" si="12">+K17-M17-O17</f>
        <v>0</v>
      </c>
    </row>
    <row r="18" spans="1:17" ht="14.45" customHeight="1" x14ac:dyDescent="0.2">
      <c r="A18" s="105">
        <v>8</v>
      </c>
      <c r="B18" s="116" t="s">
        <v>89</v>
      </c>
      <c r="C18" s="104">
        <v>43280</v>
      </c>
      <c r="D18" s="102">
        <v>0</v>
      </c>
      <c r="E18" s="60" t="s">
        <v>27</v>
      </c>
      <c r="F18" s="121">
        <v>36063</v>
      </c>
      <c r="G18" s="81"/>
      <c r="H18" s="75" t="s">
        <v>10</v>
      </c>
      <c r="I18" s="80">
        <f t="shared" si="6"/>
        <v>0</v>
      </c>
      <c r="J18" s="77"/>
      <c r="K18" s="78">
        <f t="shared" si="10"/>
        <v>0</v>
      </c>
      <c r="L18" s="79" t="s">
        <v>12</v>
      </c>
      <c r="M18" s="76">
        <f t="shared" si="11"/>
        <v>0</v>
      </c>
      <c r="N18" s="63" t="s">
        <v>12</v>
      </c>
      <c r="O18" s="62">
        <f>SUMIF(Table3[Description],' Accting USE Data Entry Form'!$B18,Table3[Invoice Amount])</f>
        <v>0</v>
      </c>
      <c r="P18" s="63" t="s">
        <v>10</v>
      </c>
      <c r="Q18" s="64">
        <f t="shared" si="12"/>
        <v>0</v>
      </c>
    </row>
    <row r="19" spans="1:17" ht="14.45" customHeight="1" x14ac:dyDescent="0.2">
      <c r="A19" s="105">
        <v>9</v>
      </c>
      <c r="B19" s="116" t="s">
        <v>90</v>
      </c>
      <c r="C19" s="104">
        <v>43280</v>
      </c>
      <c r="D19" s="102">
        <v>1</v>
      </c>
      <c r="E19" s="60" t="s">
        <v>27</v>
      </c>
      <c r="F19" s="121">
        <v>10</v>
      </c>
      <c r="G19" s="81"/>
      <c r="H19" s="75" t="s">
        <v>10</v>
      </c>
      <c r="I19" s="80">
        <f t="shared" si="6"/>
        <v>10</v>
      </c>
      <c r="J19" s="77"/>
      <c r="K19" s="78">
        <f t="shared" si="10"/>
        <v>10</v>
      </c>
      <c r="L19" s="79" t="s">
        <v>12</v>
      </c>
      <c r="M19" s="76">
        <f t="shared" si="11"/>
        <v>10</v>
      </c>
      <c r="N19" s="63" t="s">
        <v>12</v>
      </c>
      <c r="O19" s="62">
        <f>SUMIF(Table3[Description],' Accting USE Data Entry Form'!$B19,Table3[Invoice Amount])</f>
        <v>0</v>
      </c>
      <c r="P19" s="63" t="s">
        <v>10</v>
      </c>
      <c r="Q19" s="64">
        <f t="shared" si="12"/>
        <v>0</v>
      </c>
    </row>
    <row r="20" spans="1:17" ht="14.45" customHeight="1" x14ac:dyDescent="0.2">
      <c r="A20" s="105">
        <v>10</v>
      </c>
      <c r="B20" s="116" t="s">
        <v>91</v>
      </c>
      <c r="C20" s="104">
        <v>43280</v>
      </c>
      <c r="D20" s="102">
        <v>1</v>
      </c>
      <c r="E20" s="60" t="s">
        <v>27</v>
      </c>
      <c r="F20" s="121">
        <v>2400</v>
      </c>
      <c r="G20" s="81"/>
      <c r="H20" s="75" t="s">
        <v>10</v>
      </c>
      <c r="I20" s="80">
        <f t="shared" si="6"/>
        <v>2400</v>
      </c>
      <c r="J20" s="77"/>
      <c r="K20" s="78">
        <f t="shared" si="10"/>
        <v>2400</v>
      </c>
      <c r="L20" s="79" t="s">
        <v>12</v>
      </c>
      <c r="M20" s="76">
        <f t="shared" si="11"/>
        <v>2400</v>
      </c>
      <c r="N20" s="63" t="s">
        <v>12</v>
      </c>
      <c r="O20" s="62">
        <f>SUMIF(Table3[Description],' Accting USE Data Entry Form'!$B20,Table3[Invoice Amount])</f>
        <v>0</v>
      </c>
      <c r="P20" s="63" t="s">
        <v>10</v>
      </c>
      <c r="Q20" s="64">
        <f t="shared" si="12"/>
        <v>0</v>
      </c>
    </row>
    <row r="21" spans="1:17" ht="14.45" customHeight="1" x14ac:dyDescent="0.2">
      <c r="A21" s="53"/>
      <c r="D21" s="54">
        <f>I21/F21</f>
        <v>0.74832270331690776</v>
      </c>
      <c r="E21" s="55"/>
      <c r="F21" s="56">
        <f>SUM(F11:F20)</f>
        <v>525399</v>
      </c>
      <c r="G21" s="55"/>
      <c r="H21" s="41"/>
      <c r="I21" s="56">
        <f>SUM(I11:I20)</f>
        <v>393168</v>
      </c>
      <c r="J21" s="41"/>
      <c r="K21" s="56">
        <f>SUM(K11:K20)</f>
        <v>393168</v>
      </c>
      <c r="L21" s="55"/>
      <c r="M21" s="56">
        <f>SUM(M11:M20)</f>
        <v>393168</v>
      </c>
      <c r="N21" s="55"/>
      <c r="O21" s="56">
        <f>SUM(O11:O20)</f>
        <v>0</v>
      </c>
      <c r="P21" s="55"/>
      <c r="Q21" s="56">
        <f>SUM(Q11:Q20)</f>
        <v>0</v>
      </c>
    </row>
    <row r="22" spans="1:17" ht="14.45" customHeight="1" x14ac:dyDescent="0.2">
      <c r="H22" s="40"/>
      <c r="J22" s="40"/>
    </row>
    <row r="23" spans="1:17" ht="14.45" customHeight="1" x14ac:dyDescent="0.2">
      <c r="H23" s="40"/>
      <c r="J23" s="40"/>
    </row>
    <row r="24" spans="1:17" ht="14.45" customHeight="1" thickBot="1" x14ac:dyDescent="0.25">
      <c r="A24" s="43" t="s">
        <v>7</v>
      </c>
      <c r="F24" s="136" t="s">
        <v>54</v>
      </c>
      <c r="G24" s="137"/>
      <c r="H24" s="137"/>
      <c r="I24" s="137"/>
      <c r="J24" s="137"/>
      <c r="K24" s="137"/>
      <c r="L24" s="137"/>
      <c r="M24" s="137"/>
      <c r="N24" s="10"/>
      <c r="O24" s="73">
        <f>O5</f>
        <v>43220</v>
      </c>
    </row>
    <row r="25" spans="1:17" ht="14.45" customHeight="1" x14ac:dyDescent="0.2">
      <c r="H25" s="2"/>
      <c r="I25" s="44"/>
      <c r="J25" s="2"/>
      <c r="K25" s="4"/>
      <c r="O25" s="46" t="s">
        <v>3</v>
      </c>
    </row>
    <row r="26" spans="1:17" ht="14.45" customHeight="1" x14ac:dyDescent="0.2">
      <c r="H26" s="2"/>
      <c r="I26" s="44"/>
      <c r="J26" s="2"/>
      <c r="K26" s="4"/>
      <c r="O26" s="46"/>
    </row>
    <row r="27" spans="1:17" ht="14.45" customHeight="1" x14ac:dyDescent="0.2">
      <c r="A27" s="43" t="s">
        <v>8</v>
      </c>
      <c r="H27" s="2"/>
      <c r="I27" s="49"/>
      <c r="J27" s="7"/>
      <c r="K27" s="9"/>
      <c r="L27" s="10"/>
      <c r="M27" s="47"/>
      <c r="N27" s="10"/>
      <c r="O27" s="47"/>
    </row>
    <row r="28" spans="1:17" x14ac:dyDescent="0.2">
      <c r="O28" s="46" t="s">
        <v>3</v>
      </c>
    </row>
  </sheetData>
  <sheetProtection selectLockedCells="1"/>
  <mergeCells count="12">
    <mergeCell ref="A5:B5"/>
    <mergeCell ref="A7:B7"/>
    <mergeCell ref="A8:B8"/>
    <mergeCell ref="A9:B9"/>
    <mergeCell ref="A1:Q1"/>
    <mergeCell ref="A2:Q2"/>
    <mergeCell ref="A3:Q3"/>
    <mergeCell ref="F24:M24"/>
    <mergeCell ref="O6:O7"/>
    <mergeCell ref="D5:H5"/>
    <mergeCell ref="D7:H7"/>
    <mergeCell ref="D9:H9"/>
  </mergeCells>
  <phoneticPr fontId="8" type="noConversion"/>
  <dataValidations count="1">
    <dataValidation type="list" allowBlank="1" showInputMessage="1" showErrorMessage="1" error="Must choose from Drop Down Menu" sqref="B11:B2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2.75" x14ac:dyDescent="0.2"/>
  <cols>
    <col min="1" max="1" width="10.28515625" style="69" customWidth="1"/>
    <col min="2" max="2" width="13" style="69" customWidth="1"/>
    <col min="3" max="3" width="64.28515625" customWidth="1"/>
    <col min="4" max="4" width="16.7109375" bestFit="1" customWidth="1"/>
  </cols>
  <sheetData>
    <row r="1" spans="1:4" x14ac:dyDescent="0.2">
      <c r="A1" s="61" t="s">
        <v>51</v>
      </c>
      <c r="B1" s="61" t="s">
        <v>52</v>
      </c>
      <c r="C1" s="67" t="s">
        <v>48</v>
      </c>
      <c r="D1" s="67" t="s">
        <v>53</v>
      </c>
    </row>
    <row r="2" spans="1:4" x14ac:dyDescent="0.2">
      <c r="B2" s="72"/>
      <c r="C2" t="s">
        <v>55</v>
      </c>
      <c r="D2" s="68"/>
    </row>
    <row r="3" spans="1:4" x14ac:dyDescent="0.2">
      <c r="B3" s="72"/>
      <c r="C3" t="s">
        <v>56</v>
      </c>
      <c r="D3" s="68"/>
    </row>
    <row r="4" spans="1:4" x14ac:dyDescent="0.2">
      <c r="B4" s="72"/>
      <c r="C4" t="s">
        <v>57</v>
      </c>
      <c r="D4" s="68"/>
    </row>
    <row r="5" spans="1:4" x14ac:dyDescent="0.2">
      <c r="B5" s="72"/>
      <c r="C5" t="s">
        <v>58</v>
      </c>
      <c r="D5" s="68"/>
    </row>
    <row r="6" spans="1:4" x14ac:dyDescent="0.2">
      <c r="B6" s="72"/>
      <c r="C6" t="s">
        <v>59</v>
      </c>
      <c r="D6" s="68"/>
    </row>
    <row r="7" spans="1:4" x14ac:dyDescent="0.2">
      <c r="B7" s="72"/>
      <c r="C7" t="s">
        <v>60</v>
      </c>
      <c r="D7" s="68"/>
    </row>
    <row r="8" spans="1:4" x14ac:dyDescent="0.2">
      <c r="B8" s="72"/>
      <c r="C8" t="s">
        <v>61</v>
      </c>
      <c r="D8" s="68"/>
    </row>
    <row r="9" spans="1:4" x14ac:dyDescent="0.2">
      <c r="C9" t="s">
        <v>62</v>
      </c>
      <c r="D9" s="68"/>
    </row>
    <row r="10" spans="1:4" x14ac:dyDescent="0.2">
      <c r="C10" t="s">
        <v>63</v>
      </c>
      <c r="D10" s="68"/>
    </row>
    <row r="11" spans="1:4" x14ac:dyDescent="0.2">
      <c r="C11" t="s">
        <v>64</v>
      </c>
      <c r="D11" s="68"/>
    </row>
    <row r="12" spans="1:4" x14ac:dyDescent="0.2">
      <c r="C12" t="s">
        <v>65</v>
      </c>
      <c r="D12" s="68"/>
    </row>
    <row r="13" spans="1:4" x14ac:dyDescent="0.2">
      <c r="C13" t="s">
        <v>66</v>
      </c>
      <c r="D13" s="68"/>
    </row>
    <row r="14" spans="1:4" x14ac:dyDescent="0.2">
      <c r="A14" s="70"/>
      <c r="B14" s="70"/>
      <c r="C14" t="s">
        <v>67</v>
      </c>
      <c r="D14" s="68"/>
    </row>
    <row r="15" spans="1:4" x14ac:dyDescent="0.2">
      <c r="A15" s="70"/>
      <c r="B15" s="70"/>
      <c r="C15" t="s">
        <v>68</v>
      </c>
      <c r="D15" s="68"/>
    </row>
    <row r="16" spans="1:4" x14ac:dyDescent="0.2">
      <c r="A16" s="70"/>
      <c r="B16" s="70"/>
      <c r="C16" t="s">
        <v>69</v>
      </c>
      <c r="D16" s="68"/>
    </row>
    <row r="17" spans="1:4" x14ac:dyDescent="0.2">
      <c r="A17" s="70"/>
      <c r="B17" s="70"/>
      <c r="C17" t="s">
        <v>70</v>
      </c>
      <c r="D17" s="68"/>
    </row>
    <row r="18" spans="1:4" x14ac:dyDescent="0.2">
      <c r="A18" s="70"/>
      <c r="B18" s="70"/>
      <c r="C18" t="s">
        <v>71</v>
      </c>
      <c r="D18" s="68"/>
    </row>
    <row r="19" spans="1:4" x14ac:dyDescent="0.2">
      <c r="A19" s="70"/>
      <c r="B19" s="70"/>
      <c r="C19" t="s">
        <v>72</v>
      </c>
      <c r="D19" s="68"/>
    </row>
    <row r="20" spans="1:4" x14ac:dyDescent="0.2">
      <c r="A20" s="70"/>
      <c r="B20" s="70"/>
      <c r="C20" t="s">
        <v>73</v>
      </c>
      <c r="D20" s="68"/>
    </row>
    <row r="21" spans="1:4" x14ac:dyDescent="0.2">
      <c r="A21" s="70"/>
      <c r="B21" s="70"/>
      <c r="C21" t="s">
        <v>74</v>
      </c>
      <c r="D21" s="68"/>
    </row>
    <row r="22" spans="1:4" x14ac:dyDescent="0.2">
      <c r="A22" s="70"/>
      <c r="B22" s="70"/>
      <c r="C22" t="s">
        <v>75</v>
      </c>
      <c r="D22" s="68"/>
    </row>
    <row r="23" spans="1:4" x14ac:dyDescent="0.2">
      <c r="A23" s="70"/>
      <c r="B23" s="70"/>
      <c r="C23" t="s">
        <v>76</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7" t="s">
        <v>50</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2016-02-03T19:41:17Z</cp:lastPrinted>
  <dcterms:created xsi:type="dcterms:W3CDTF">2007-10-19T12:34:40Z</dcterms:created>
  <dcterms:modified xsi:type="dcterms:W3CDTF">2018-12-05T20:37:18Z</dcterms:modified>
</cp:coreProperties>
</file>