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8  subcontracts\18-C0761 Pesh- LCLSII 2K CB Linde\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A15" i="1" l="1"/>
  <c r="C15" i="1"/>
  <c r="A16" i="1"/>
  <c r="C16" i="1"/>
  <c r="A11" i="1" l="1"/>
  <c r="A12" i="1"/>
  <c r="A13" i="1"/>
  <c r="A14" i="1"/>
  <c r="A10" i="1"/>
  <c r="G11" i="1"/>
  <c r="G12" i="1"/>
  <c r="G13" i="1"/>
  <c r="G14" i="1"/>
  <c r="G15" i="1"/>
  <c r="C12" i="1"/>
  <c r="C13" i="1"/>
  <c r="C14" i="1"/>
  <c r="G10" i="1" l="1"/>
  <c r="G16" i="1" l="1"/>
  <c r="O16" i="3"/>
  <c r="I16" i="3"/>
  <c r="K16" i="3" s="1"/>
  <c r="H7" i="1"/>
  <c r="C7" i="1"/>
  <c r="K7" i="1"/>
  <c r="O21" i="3"/>
  <c r="O12" i="3"/>
  <c r="O13" i="3"/>
  <c r="O14" i="3"/>
  <c r="O15" i="3"/>
  <c r="O17" i="3"/>
  <c r="O11" i="3"/>
  <c r="C11" i="1"/>
  <c r="C10" i="1"/>
  <c r="I17" i="3"/>
  <c r="K17" i="3" s="1"/>
  <c r="F18" i="3"/>
  <c r="I15" i="3"/>
  <c r="K15" i="3" s="1"/>
  <c r="I14" i="3"/>
  <c r="K14" i="3" s="1"/>
  <c r="I13" i="3"/>
  <c r="K13" i="3" s="1"/>
  <c r="I12" i="3"/>
  <c r="K12" i="3" s="1"/>
  <c r="I11" i="3"/>
  <c r="K11" i="3" s="1"/>
  <c r="E12" i="1"/>
  <c r="E11" i="1"/>
  <c r="E10" i="1"/>
  <c r="M17" i="3" l="1"/>
  <c r="S17" i="3" s="1"/>
  <c r="M16" i="3"/>
  <c r="S16" i="3" s="1"/>
  <c r="Q16" i="3"/>
  <c r="M14" i="3"/>
  <c r="Q14" i="3" s="1"/>
  <c r="Q17" i="3"/>
  <c r="M15" i="3"/>
  <c r="M11" i="3"/>
  <c r="Q11" i="3" s="1"/>
  <c r="M13" i="3"/>
  <c r="Q13" i="3" s="1"/>
  <c r="K18" i="3"/>
  <c r="M12" i="3"/>
  <c r="Q12" i="3" s="1"/>
  <c r="I18" i="3"/>
  <c r="D18" i="3" s="1"/>
  <c r="O18" i="3"/>
  <c r="Q18" i="3" l="1"/>
  <c r="M18" i="3"/>
</calcChain>
</file>

<file path=xl/sharedStrings.xml><?xml version="1.0" encoding="utf-8"?>
<sst xmlns="http://schemas.openxmlformats.org/spreadsheetml/2006/main" count="120" uniqueCount="66">
  <si>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</si>
  <si>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</si>
  <si>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</si>
  <si>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</si>
  <si>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</si>
  <si>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</si>
  <si>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</si>
  <si>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</si>
  <si>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</si>
  <si>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</si>
  <si>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</si>
  <si>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</si>
  <si>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</si>
  <si>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</si>
  <si>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</si>
  <si>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</si>
  <si>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</si>
  <si>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</si>
  <si>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</si>
  <si>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</si>
  <si>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</si>
  <si>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</si>
  <si>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</si>
  <si>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</si>
  <si>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</si>
  <si>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</si>
  <si>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</si>
  <si>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</si>
  <si>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</si>
  <si>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</si>
  <si>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</si>
  <si>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</si>
  <si>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</si>
  <si>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</si>
  <si>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</si>
  <si>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</si>
  <si>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</si>
  <si>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</si>
  <si>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</si>
  <si>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</si>
  <si>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</si>
  <si>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</si>
  <si>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</si>
  <si>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</si>
  <si>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</si>
  <si>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</si>
  <si>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</si>
  <si>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</si>
  <si>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</si>
  <si>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</si>
  <si>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</si>
  <si>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</si>
  <si>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</si>
  <si>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</si>
  <si>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Ted Peshehonoff</t>
  </si>
  <si>
    <t>John Hogan</t>
  </si>
  <si>
    <t>Pre-fabrication meeting (Referred to as a Final Design Review (FDR) in the specification)</t>
  </si>
  <si>
    <t xml:space="preserve">Key Material Receipt at Vendor Facility </t>
  </si>
  <si>
    <t>Factory Acceptance Test Cold Box</t>
  </si>
  <si>
    <t>Delivered to Bldg 905 at SLAC</t>
  </si>
  <si>
    <t>Linde Engineering North America</t>
  </si>
  <si>
    <t>JSA-18-C0761</t>
  </si>
  <si>
    <t>Kelly Leitch</t>
  </si>
  <si>
    <t>Kickoff Meeting and initial material order</t>
  </si>
  <si>
    <t>Mod 001: Complete Top Weldment</t>
  </si>
  <si>
    <t>Mod 002: Vacuum weld seam for top plate to skirt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</si>
</sst>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0" fillId="0" borderId="4" xfId="0" applyFill="1" applyBorder="1" applyAlignment="1">
      <alignment wrapText="1"/>
    </xf>
    <xf numFmtId="0" fontId="9" fillId="0" borderId="4" xfId="0" applyFont="1"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10" fontId="13" fillId="0" borderId="1" xfId="1" applyNumberFormat="1" applyFont="1" applyBorder="1" applyAlignment="1" applyProtection="1">
      <alignment horizontal="center"/>
    </xf>
    <xf numFmtId="14" fontId="9" fillId="0" borderId="1" xfId="0" applyNumberFormat="1" applyFont="1" applyBorder="1" applyAlignment="1">
      <alignment horizontal="right" wrapText="1"/>
    </xf>
    <xf numFmtId="0" fontId="9" fillId="6" borderId="1" xfId="0" applyFont="1" applyFill="1" applyBorder="1" applyAlignment="1" applyProtection="1">
      <alignment horizontal="center"/>
    </xf>
    <xf numFmtId="0" fontId="9" fillId="6" borderId="0" xfId="0" applyFont="1" applyFill="1" applyProtection="1"/>
    <xf numFmtId="10" fontId="9" fillId="6" borderId="1" xfId="1" applyNumberFormat="1" applyFont="1" applyFill="1" applyBorder="1" applyAlignment="1" applyProtection="1">
      <alignment horizontal="center"/>
    </xf>
    <xf numFmtId="10" fontId="9" fillId="6" borderId="0" xfId="1" applyNumberFormat="1" applyFont="1" applyFill="1" applyBorder="1" applyProtection="1"/>
    <xf numFmtId="0" fontId="9" fillId="6" borderId="2" xfId="1" applyNumberFormat="1" applyFont="1" applyFill="1" applyBorder="1" applyAlignment="1" applyProtection="1">
      <alignment horizontal="center"/>
    </xf>
    <xf numFmtId="0" fontId="0" fillId="6" borderId="1" xfId="0" applyFill="1" applyBorder="1" applyAlignment="1" applyProtection="1">
      <alignment horizontal="center"/>
    </xf>
    <xf numFmtId="10" fontId="13" fillId="6" borderId="1" xfId="1" applyNumberFormat="1" applyFont="1" applyFill="1" applyBorder="1" applyAlignment="1" applyProtection="1">
      <alignment horizontal="center"/>
    </xf>
    <xf numFmtId="10" fontId="0" fillId="6" borderId="0" xfId="1" applyNumberFormat="1" applyFont="1" applyFill="1" applyBorder="1" applyProtection="1"/>
    <xf numFmtId="0" fontId="0" fillId="6" borderId="0" xfId="0" applyFill="1" applyProtection="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6" borderId="2" xfId="0" applyFont="1" applyFill="1" applyBorder="1" applyAlignment="1" applyProtection="1">
      <alignment wrapText="1"/>
    </xf>
    <xf numFmtId="0" fontId="9" fillId="0" borderId="2" xfId="0" applyFont="1" applyBorder="1" applyAlignment="1" applyProtection="1">
      <alignment wrapText="1"/>
    </xf>
    <xf numFmtId="0" fontId="12" fillId="0" borderId="2" xfId="0" applyFont="1" applyBorder="1" applyAlignment="1" applyProtection="1">
      <alignment wrapText="1"/>
    </xf>
    <xf numFmtId="0" fontId="19" fillId="9" borderId="1" xfId="0" applyFont="1" applyFill="1" applyBorder="1" applyAlignment="1" applyProtection="1">
      <alignment horizontal="left"/>
      <protection locked="0"/>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zoomScaleNormal="100" workbookViewId="0">
      <selection activeCell="L19" sqref="L19"/>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40" t="s">
        <v>4</v>
      </c>
      <c r="B1" s="140"/>
      <c r="C1" s="140"/>
      <c r="D1" s="140"/>
      <c r="E1" s="140"/>
      <c r="F1" s="140"/>
      <c r="G1" s="140"/>
      <c r="H1" s="140"/>
      <c r="I1" s="140"/>
      <c r="J1" s="140"/>
      <c r="K1" s="140"/>
      <c r="L1" s="140"/>
    </row>
    <row r="2" spans="1:12" ht="15.6" x14ac:dyDescent="0.3">
      <c r="A2" s="140" t="s">
        <v>34</v>
      </c>
      <c r="B2" s="140"/>
      <c r="C2" s="140"/>
      <c r="D2" s="140"/>
      <c r="E2" s="140"/>
      <c r="F2" s="140"/>
      <c r="G2" s="140"/>
      <c r="H2" s="140"/>
      <c r="I2" s="140"/>
      <c r="J2" s="140"/>
      <c r="K2" s="140"/>
      <c r="L2" s="140"/>
    </row>
    <row r="3" spans="1:12" ht="15.6" x14ac:dyDescent="0.3">
      <c r="A3" s="140" t="s">
        <v>18</v>
      </c>
      <c r="B3" s="140"/>
      <c r="C3" s="140"/>
      <c r="D3" s="140"/>
      <c r="E3" s="140"/>
      <c r="F3" s="140"/>
      <c r="G3" s="140"/>
      <c r="H3" s="140"/>
      <c r="I3" s="140"/>
      <c r="J3" s="140"/>
      <c r="K3" s="140"/>
      <c r="L3" s="140"/>
    </row>
    <row r="4" spans="1:12" ht="27.75" customHeight="1" x14ac:dyDescent="0.3">
      <c r="A4" s="140"/>
      <c r="B4" s="140"/>
      <c r="C4" s="140"/>
      <c r="D4" s="140"/>
      <c r="E4" s="140"/>
      <c r="F4" s="140"/>
      <c r="G4" s="140"/>
      <c r="H4" s="140"/>
      <c r="I4" s="140"/>
      <c r="J4" s="140"/>
    </row>
    <row r="5" spans="1:12" ht="23.25" customHeight="1" x14ac:dyDescent="0.25">
      <c r="A5" s="12" t="s">
        <v>0</v>
      </c>
      <c r="B5" s="14"/>
      <c r="C5" s="146" t="s">
        <v>60</v>
      </c>
      <c r="D5" s="146"/>
      <c r="E5" s="146"/>
      <c r="F5" s="146"/>
      <c r="G5" s="146"/>
      <c r="H5" s="33"/>
      <c r="I5" s="14"/>
      <c r="J5" s="15"/>
      <c r="K5" s="16" t="s">
        <v>28</v>
      </c>
      <c r="L5" s="87" t="s">
        <v>47</v>
      </c>
    </row>
    <row r="6" spans="1:12" ht="24.75" customHeight="1" x14ac:dyDescent="0.25">
      <c r="G6" s="14"/>
      <c r="H6" s="14"/>
    </row>
    <row r="7" spans="1:12" x14ac:dyDescent="0.25">
      <c r="A7" s="13" t="s">
        <v>2</v>
      </c>
      <c r="B7" s="14"/>
      <c r="C7" s="24" t="str">
        <f>' Accting USE Data Entry Form'!$D$7</f>
        <v>JSA-18-C0761</v>
      </c>
      <c r="D7" s="24"/>
      <c r="E7" s="86"/>
      <c r="F7" s="24"/>
      <c r="G7" s="88" t="s">
        <v>41</v>
      </c>
      <c r="H7" s="33" t="str">
        <f>' Accting USE Data Entry Form'!$D$9</f>
        <v>Ted Peshehonoff</v>
      </c>
      <c r="I7" s="33"/>
      <c r="J7" s="17" t="s">
        <v>45</v>
      </c>
      <c r="K7" s="72">
        <f>' Accting USE Data Entry Form'!O5</f>
        <v>43496</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31">
        <f>' Accting USE Data Entry Form'!A11</f>
        <v>1</v>
      </c>
      <c r="B10" s="132"/>
      <c r="C10" s="133">
        <f>IF(' Accting USE Data Entry Form'!D11&gt;0,' Accting USE Data Entry Form'!D11,0)</f>
        <v>1</v>
      </c>
      <c r="D10" s="134"/>
      <c r="E10" s="135" t="str">
        <f>IF($L$5="yes","X"," ")</f>
        <v xml:space="preserve"> </v>
      </c>
      <c r="F10" s="132"/>
      <c r="G10" s="143" t="str">
        <f>IF(' Accting USE Data Entry Form'!B11&gt;0,' Accting USE Data Entry Form'!B11,"")</f>
        <v>Kickoff Meeting and initial material order</v>
      </c>
      <c r="H10" s="143"/>
      <c r="I10" s="143"/>
      <c r="J10" s="143"/>
      <c r="K10" s="143"/>
      <c r="L10" s="143"/>
    </row>
    <row r="11" spans="1:12" ht="13.2" customHeight="1" x14ac:dyDescent="0.25">
      <c r="A11" s="131">
        <f>' Accting USE Data Entry Form'!A12</f>
        <v>2</v>
      </c>
      <c r="B11" s="132"/>
      <c r="C11" s="133">
        <f>IF(' Accting USE Data Entry Form'!D12&gt;0,' Accting USE Data Entry Form'!D12,0)</f>
        <v>1</v>
      </c>
      <c r="D11" s="134"/>
      <c r="E11" s="135" t="str">
        <f t="shared" ref="E11:E12" si="0">IF($L$5="yes","X"," ")</f>
        <v xml:space="preserve"> </v>
      </c>
      <c r="F11" s="132"/>
      <c r="G11" s="143" t="str">
        <f>IF(' Accting USE Data Entry Form'!B12&gt;0,' Accting USE Data Entry Form'!B12,"")</f>
        <v>Pre-fabrication meeting (Referred to as a Final Design Review (FDR) in the specification)</v>
      </c>
      <c r="H11" s="143"/>
      <c r="I11" s="143"/>
      <c r="J11" s="143"/>
      <c r="K11" s="143"/>
      <c r="L11" s="143"/>
    </row>
    <row r="12" spans="1:12" ht="13.2" customHeight="1" x14ac:dyDescent="0.25">
      <c r="A12" s="131">
        <f>' Accting USE Data Entry Form'!A13</f>
        <v>3</v>
      </c>
      <c r="B12" s="132"/>
      <c r="C12" s="133">
        <f>IF(' Accting USE Data Entry Form'!D13&gt;0,' Accting USE Data Entry Form'!D13,0)</f>
        <v>1</v>
      </c>
      <c r="D12" s="134"/>
      <c r="E12" s="135" t="str">
        <f t="shared" si="0"/>
        <v xml:space="preserve"> </v>
      </c>
      <c r="F12" s="132"/>
      <c r="G12" s="143" t="str">
        <f>IF(' Accting USE Data Entry Form'!B13&gt;0,' Accting USE Data Entry Form'!B13,"")</f>
        <v xml:space="preserve">Key Material Receipt at Vendor Facility </v>
      </c>
      <c r="H12" s="143"/>
      <c r="I12" s="143"/>
      <c r="J12" s="143"/>
      <c r="K12" s="143"/>
      <c r="L12" s="143"/>
    </row>
    <row r="13" spans="1:12" ht="13.2" customHeight="1" x14ac:dyDescent="0.25">
      <c r="A13" s="89">
        <f>' Accting USE Data Entry Form'!A14</f>
        <v>4</v>
      </c>
      <c r="C13" s="129">
        <f>IF(' Accting USE Data Entry Form'!D14&gt;0,' Accting USE Data Entry Form'!D14,0)</f>
        <v>0</v>
      </c>
      <c r="D13" s="37"/>
      <c r="E13" s="36"/>
      <c r="G13" s="144" t="str">
        <f>IF(' Accting USE Data Entry Form'!B14&gt;0,' Accting USE Data Entry Form'!B14,"")</f>
        <v>Factory Acceptance Test Cold Box</v>
      </c>
      <c r="H13" s="144"/>
      <c r="I13" s="144"/>
      <c r="J13" s="144"/>
      <c r="K13" s="144"/>
      <c r="L13" s="144"/>
    </row>
    <row r="14" spans="1:12" ht="13.2" customHeight="1" x14ac:dyDescent="0.25">
      <c r="A14" s="89">
        <f>' Accting USE Data Entry Form'!A15</f>
        <v>5</v>
      </c>
      <c r="B14" s="12"/>
      <c r="C14" s="129">
        <f>IF(' Accting USE Data Entry Form'!D15&gt;0,' Accting USE Data Entry Form'!D15,0)</f>
        <v>0</v>
      </c>
      <c r="D14" s="122"/>
      <c r="E14" s="36"/>
      <c r="F14" s="12"/>
      <c r="G14" s="144" t="str">
        <f>IF(' Accting USE Data Entry Form'!B15&gt;0,' Accting USE Data Entry Form'!B15,"")</f>
        <v>Delivered to Bldg 905 at SLAC</v>
      </c>
      <c r="H14" s="144"/>
      <c r="I14" s="144"/>
      <c r="J14" s="144"/>
      <c r="K14" s="144"/>
      <c r="L14" s="144"/>
    </row>
    <row r="15" spans="1:12" ht="13.2" customHeight="1" x14ac:dyDescent="0.25">
      <c r="A15" s="136">
        <f>' Accting USE Data Entry Form'!A16</f>
        <v>6</v>
      </c>
      <c r="B15" s="132"/>
      <c r="C15" s="137">
        <f>IF(' Accting USE Data Entry Form'!D16&gt;0,' Accting USE Data Entry Form'!D16,0)</f>
        <v>1</v>
      </c>
      <c r="D15" s="138"/>
      <c r="E15" s="135"/>
      <c r="F15" s="139"/>
      <c r="G15" s="143" t="str">
        <f>IF(' Accting USE Data Entry Form'!B16&gt;0,' Accting USE Data Entry Form'!B16,"")</f>
        <v>Mod 001: Complete Top Weldment</v>
      </c>
      <c r="H15" s="143"/>
      <c r="I15" s="143"/>
      <c r="J15" s="143"/>
      <c r="K15" s="143"/>
      <c r="L15" s="143"/>
    </row>
    <row r="16" spans="1:12" ht="13.2" customHeight="1" x14ac:dyDescent="0.25">
      <c r="A16" s="121">
        <f>' Accting USE Data Entry Form'!A17</f>
        <v>7</v>
      </c>
      <c r="B16" s="118"/>
      <c r="C16" s="120">
        <f>IF(' Accting USE Data Entry Form'!D17&gt;0,' Accting USE Data Entry Form'!D17,0)</f>
        <v>1</v>
      </c>
      <c r="D16" s="116"/>
      <c r="E16" s="117"/>
      <c r="F16" s="118"/>
      <c r="G16" s="145" t="str">
        <f>IF(' Accting USE Data Entry Form'!B17&gt;0,' Accting USE Data Entry Form'!B17,"")</f>
        <v>Mod 002: Vacuum weld seam for top plate to skirt</v>
      </c>
      <c r="H16" s="145"/>
      <c r="I16" s="145"/>
      <c r="J16" s="145"/>
      <c r="K16" s="145"/>
      <c r="L16" s="145"/>
    </row>
    <row r="17" spans="1:12" ht="20.25" customHeight="1" x14ac:dyDescent="0.25">
      <c r="A17" s="90" t="s">
        <v>30</v>
      </c>
      <c r="B17" s="10"/>
      <c r="C17" s="7"/>
      <c r="D17" s="7"/>
      <c r="E17" s="8"/>
      <c r="F17" s="7"/>
      <c r="G17" s="7"/>
      <c r="H17" s="107" t="s">
        <v>62</v>
      </c>
      <c r="I17" s="6"/>
      <c r="J17" s="23"/>
      <c r="K17" s="6"/>
      <c r="L17" s="108">
        <v>43496</v>
      </c>
    </row>
    <row r="18" spans="1:12" ht="23.25" customHeight="1" x14ac:dyDescent="0.25">
      <c r="A18" s="10"/>
      <c r="B18" s="10"/>
      <c r="C18" s="10"/>
      <c r="D18" s="10"/>
      <c r="E18" s="91"/>
      <c r="F18" s="141" t="s">
        <v>31</v>
      </c>
      <c r="G18" s="142"/>
      <c r="H18" s="142"/>
      <c r="I18" s="142"/>
      <c r="J18" s="142"/>
      <c r="K18" s="92"/>
      <c r="L18" s="92" t="s">
        <v>3</v>
      </c>
    </row>
    <row r="19" spans="1:12" x14ac:dyDescent="0.25">
      <c r="A19" s="90" t="s">
        <v>29</v>
      </c>
      <c r="B19" s="10"/>
      <c r="C19" s="10"/>
      <c r="D19" s="10"/>
      <c r="E19" s="91"/>
      <c r="F19" s="7"/>
      <c r="G19" s="7"/>
      <c r="H19" s="107" t="s">
        <v>55</v>
      </c>
      <c r="I19" s="6"/>
      <c r="J19" s="23"/>
      <c r="K19" s="6"/>
      <c r="L19" s="108"/>
    </row>
    <row r="20" spans="1:12" ht="23.25" customHeight="1" x14ac:dyDescent="0.25">
      <c r="A20" s="10"/>
      <c r="B20" s="10"/>
      <c r="C20" s="10"/>
      <c r="D20" s="10"/>
      <c r="E20" s="91"/>
      <c r="F20" s="7"/>
      <c r="G20" s="7"/>
      <c r="H20" s="7"/>
      <c r="I20" s="7"/>
      <c r="J20" s="9" t="s">
        <v>32</v>
      </c>
      <c r="K20" s="92"/>
      <c r="L20" s="92" t="s">
        <v>3</v>
      </c>
    </row>
    <row r="21" spans="1:12" ht="15.75" customHeight="1" x14ac:dyDescent="0.25">
      <c r="A21" s="90"/>
      <c r="B21" s="10"/>
      <c r="C21" s="10"/>
      <c r="D21" s="10"/>
      <c r="E21" s="91"/>
      <c r="F21" s="7"/>
      <c r="G21" s="7"/>
      <c r="H21" s="7"/>
      <c r="I21" s="7"/>
      <c r="J21" s="9"/>
      <c r="K21" s="92"/>
      <c r="L21" s="92"/>
    </row>
    <row r="22" spans="1:12" ht="23.25" customHeight="1" x14ac:dyDescent="0.25">
      <c r="A22" s="10"/>
      <c r="B22" s="10"/>
      <c r="C22" s="10"/>
      <c r="D22" s="10"/>
      <c r="E22" s="91"/>
      <c r="F22" s="7"/>
      <c r="G22" s="7"/>
      <c r="H22" s="7"/>
      <c r="I22" s="7"/>
      <c r="J22" s="9"/>
      <c r="K22" s="92"/>
      <c r="L22" s="10"/>
    </row>
    <row r="23" spans="1:12" ht="15.75" customHeight="1" x14ac:dyDescent="0.25">
      <c r="A23" s="93" t="s">
        <v>25</v>
      </c>
      <c r="B23" s="93"/>
      <c r="C23" s="93"/>
      <c r="D23" s="93"/>
      <c r="E23" s="94"/>
      <c r="F23" s="95"/>
      <c r="G23" s="95"/>
      <c r="H23" s="95"/>
      <c r="I23" s="95"/>
      <c r="J23" s="96"/>
      <c r="K23" s="97"/>
      <c r="L23" s="93"/>
    </row>
    <row r="24" spans="1:12" ht="27.75" customHeight="1" x14ac:dyDescent="0.25">
      <c r="A24" s="98"/>
      <c r="B24" s="98"/>
      <c r="C24" s="98"/>
      <c r="D24" s="98"/>
      <c r="E24" s="99"/>
      <c r="F24" s="100"/>
      <c r="G24" s="100"/>
      <c r="H24" s="100"/>
      <c r="I24" s="100"/>
      <c r="J24" s="101"/>
      <c r="K24" s="102"/>
      <c r="L24" s="98"/>
    </row>
    <row r="25" spans="1:12" x14ac:dyDescent="0.25">
      <c r="A25" s="103" t="s">
        <v>23</v>
      </c>
      <c r="B25" s="98"/>
      <c r="C25" s="98"/>
      <c r="D25" s="98"/>
      <c r="E25" s="99"/>
      <c r="F25" s="100"/>
      <c r="G25" s="100"/>
      <c r="H25" s="100"/>
      <c r="I25" s="26"/>
      <c r="J25" s="27"/>
      <c r="K25" s="26"/>
      <c r="L25" s="26"/>
    </row>
    <row r="26" spans="1:12" ht="23.25" customHeight="1" x14ac:dyDescent="0.25">
      <c r="A26" s="98"/>
      <c r="B26" s="98"/>
      <c r="C26" s="98"/>
      <c r="D26" s="98"/>
      <c r="E26" s="99"/>
      <c r="F26" s="100"/>
      <c r="G26" s="100"/>
      <c r="H26" s="100"/>
      <c r="I26" s="100"/>
      <c r="J26" s="101"/>
      <c r="K26" s="102" t="s">
        <v>3</v>
      </c>
      <c r="L26" s="98"/>
    </row>
    <row r="27" spans="1:12" x14ac:dyDescent="0.25">
      <c r="A27" s="103" t="s">
        <v>22</v>
      </c>
      <c r="B27" s="98"/>
      <c r="C27" s="98"/>
      <c r="D27" s="98"/>
      <c r="E27" s="99"/>
      <c r="F27" s="100"/>
      <c r="G27" s="26"/>
      <c r="H27" s="26"/>
      <c r="I27" s="26"/>
      <c r="J27" s="27"/>
      <c r="K27" s="26"/>
      <c r="L27" s="26"/>
    </row>
    <row r="28" spans="1:12" ht="16.5" customHeight="1" x14ac:dyDescent="0.25">
      <c r="A28" s="98"/>
      <c r="B28" s="98"/>
      <c r="C28" s="98"/>
      <c r="D28" s="98"/>
      <c r="E28" s="99"/>
      <c r="F28" s="98"/>
      <c r="G28" s="98"/>
      <c r="H28" s="98"/>
      <c r="I28" s="98"/>
      <c r="J28" s="102"/>
      <c r="K28" s="102" t="s">
        <v>3</v>
      </c>
      <c r="L28" s="98"/>
    </row>
    <row r="29" spans="1:12" x14ac:dyDescent="0.25">
      <c r="A29" s="98"/>
      <c r="B29" s="98"/>
      <c r="C29" s="98"/>
      <c r="D29" s="98"/>
      <c r="E29" s="99"/>
      <c r="F29" s="98"/>
      <c r="G29" s="98"/>
      <c r="H29" s="98"/>
      <c r="I29" s="98"/>
      <c r="J29" s="98"/>
      <c r="K29" s="98"/>
      <c r="L29" s="98"/>
    </row>
  </sheetData>
  <sheetProtection selectLockedCells="1"/>
  <mergeCells count="13">
    <mergeCell ref="A4:J4"/>
    <mergeCell ref="A1:L1"/>
    <mergeCell ref="A2:L2"/>
    <mergeCell ref="A3:L3"/>
    <mergeCell ref="F18:J18"/>
    <mergeCell ref="G10:L10"/>
    <mergeCell ref="G11:L11"/>
    <mergeCell ref="G12:L12"/>
    <mergeCell ref="G13:L13"/>
    <mergeCell ref="G14:L14"/>
    <mergeCell ref="G15:L15"/>
    <mergeCell ref="G16:L16"/>
    <mergeCell ref="C5:G5"/>
  </mergeCells>
  <phoneticPr fontId="8" type="noConversion"/>
  <conditionalFormatting sqref="E10:E16">
    <cfRule type="expression" dxfId="6" priority="8">
      <formula>$L$5="no"</formula>
    </cfRule>
  </conditionalFormatting>
  <conditionalFormatting sqref="C10:C16">
    <cfRule type="expression" dxfId="5" priority="6">
      <formula>$L$5="yes"</formula>
    </cfRule>
  </conditionalFormatting>
  <dataValidations count="1">
    <dataValidation allowBlank="1" sqref="K7 C10:C16"/>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52"/>
      <c r="B1" s="152"/>
      <c r="C1" s="152"/>
      <c r="D1" s="152"/>
      <c r="E1" s="152"/>
      <c r="F1" s="152"/>
      <c r="G1" s="152"/>
      <c r="H1" s="152"/>
    </row>
    <row r="2" spans="1:11" ht="15.6" x14ac:dyDescent="0.3">
      <c r="A2" s="153" t="s">
        <v>4</v>
      </c>
      <c r="B2" s="153"/>
      <c r="C2" s="153"/>
      <c r="D2" s="153"/>
      <c r="E2" s="153"/>
      <c r="F2" s="153"/>
      <c r="G2" s="153"/>
      <c r="H2" s="153"/>
      <c r="I2" s="153"/>
      <c r="J2" s="153"/>
    </row>
    <row r="3" spans="1:11" ht="15.6" x14ac:dyDescent="0.3">
      <c r="A3" s="153" t="s">
        <v>34</v>
      </c>
      <c r="B3" s="153"/>
      <c r="C3" s="153"/>
      <c r="D3" s="153"/>
      <c r="E3" s="153"/>
      <c r="F3" s="153"/>
      <c r="G3" s="153"/>
      <c r="H3" s="153"/>
      <c r="I3" s="153"/>
      <c r="J3" s="153"/>
    </row>
    <row r="4" spans="1:11" ht="15.6" x14ac:dyDescent="0.3">
      <c r="A4" s="153" t="s">
        <v>44</v>
      </c>
      <c r="B4" s="153"/>
      <c r="C4" s="153"/>
      <c r="D4" s="153"/>
      <c r="E4" s="153"/>
      <c r="F4" s="153"/>
      <c r="G4" s="153"/>
      <c r="H4" s="153"/>
      <c r="I4" s="153"/>
      <c r="J4" s="153"/>
    </row>
    <row r="6" spans="1:11" ht="30.75" customHeight="1" x14ac:dyDescent="0.25">
      <c r="A6" s="147" t="s">
        <v>37</v>
      </c>
      <c r="B6" s="148"/>
      <c r="C6" s="148"/>
      <c r="D6" s="148"/>
      <c r="E6" s="148"/>
      <c r="F6" s="148"/>
      <c r="G6" s="148"/>
      <c r="H6" s="148"/>
      <c r="I6" s="148"/>
      <c r="J6" s="148"/>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7" t="s">
        <v>36</v>
      </c>
      <c r="B10" s="148"/>
      <c r="C10" s="148"/>
      <c r="D10" s="148"/>
      <c r="E10" s="148"/>
      <c r="F10" s="148"/>
      <c r="G10" s="148"/>
      <c r="H10" s="148"/>
      <c r="I10" s="148"/>
      <c r="J10" s="148"/>
    </row>
    <row r="11" spans="1:11" ht="65.25" customHeight="1" x14ac:dyDescent="0.25">
      <c r="B11" s="147" t="s">
        <v>46</v>
      </c>
      <c r="C11" s="148"/>
      <c r="D11" s="148"/>
      <c r="E11" s="148"/>
      <c r="F11" s="148"/>
      <c r="G11" s="148"/>
      <c r="H11" s="148"/>
      <c r="I11" s="148"/>
      <c r="J11" s="32"/>
      <c r="K11" s="32"/>
    </row>
    <row r="12" spans="1:11" ht="19.5" customHeight="1" x14ac:dyDescent="0.25">
      <c r="A12" s="11"/>
      <c r="B12" s="11"/>
      <c r="C12" s="11"/>
      <c r="D12" s="11"/>
      <c r="E12" s="11"/>
      <c r="F12" s="11"/>
      <c r="G12" s="11"/>
      <c r="H12" s="11"/>
    </row>
    <row r="13" spans="1:11" ht="43.5" customHeight="1" x14ac:dyDescent="0.25">
      <c r="A13" s="147" t="s">
        <v>43</v>
      </c>
      <c r="B13" s="147"/>
      <c r="C13" s="147"/>
      <c r="D13" s="147"/>
      <c r="E13" s="147"/>
      <c r="F13" s="147"/>
      <c r="G13" s="147"/>
      <c r="H13" s="147"/>
      <c r="I13" s="147"/>
      <c r="J13" s="147"/>
    </row>
    <row r="14" spans="1:11" ht="19.5" customHeight="1" x14ac:dyDescent="0.25">
      <c r="A14" s="11"/>
      <c r="B14" s="11"/>
      <c r="C14" s="11"/>
      <c r="D14" s="11"/>
      <c r="E14" s="11"/>
      <c r="F14" s="11"/>
      <c r="G14" s="11"/>
      <c r="H14" s="11"/>
    </row>
    <row r="15" spans="1:11" ht="54.75" customHeight="1" x14ac:dyDescent="0.25">
      <c r="A15" s="147" t="s">
        <v>38</v>
      </c>
      <c r="B15" s="150"/>
      <c r="C15" s="150"/>
      <c r="D15" s="150"/>
      <c r="E15" s="150"/>
      <c r="F15" s="150"/>
      <c r="G15" s="150"/>
      <c r="H15" s="150"/>
      <c r="I15" s="150"/>
      <c r="J15" s="150"/>
    </row>
    <row r="16" spans="1:11" ht="19.5" customHeight="1" x14ac:dyDescent="0.25"/>
    <row r="17" spans="1:10" ht="39" customHeight="1" x14ac:dyDescent="0.25">
      <c r="A17" s="149" t="s">
        <v>39</v>
      </c>
      <c r="B17" s="151"/>
      <c r="C17" s="151"/>
      <c r="D17" s="151"/>
      <c r="E17" s="151"/>
      <c r="F17" s="151"/>
      <c r="G17" s="151"/>
      <c r="H17" s="151"/>
      <c r="I17" s="151"/>
      <c r="J17" s="151"/>
    </row>
    <row r="18" spans="1:10" ht="19.5" customHeight="1" x14ac:dyDescent="0.25"/>
    <row r="19" spans="1:10" ht="56.25" customHeight="1" x14ac:dyDescent="0.25">
      <c r="A19" s="149" t="s">
        <v>40</v>
      </c>
      <c r="B19" s="151"/>
      <c r="C19" s="151"/>
      <c r="D19" s="151"/>
      <c r="E19" s="151"/>
      <c r="F19" s="151"/>
      <c r="G19" s="151"/>
      <c r="H19" s="151"/>
      <c r="I19" s="151"/>
      <c r="J19" s="151"/>
    </row>
    <row r="20" spans="1:10" ht="20.25" customHeight="1" x14ac:dyDescent="0.25"/>
    <row r="21" spans="1:10" ht="27.75" customHeight="1" x14ac:dyDescent="0.25">
      <c r="A21" s="149" t="s">
        <v>20</v>
      </c>
      <c r="B21" s="149"/>
      <c r="C21" s="149"/>
      <c r="D21" s="149"/>
      <c r="E21" s="149"/>
      <c r="F21" s="149"/>
      <c r="G21" s="149"/>
      <c r="H21" s="149"/>
      <c r="I21" s="149"/>
      <c r="J21" s="149"/>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F18" sqref="F18"/>
    </sheetView>
  </sheetViews>
  <sheetFormatPr defaultColWidth="29.5546875" defaultRowHeight="13.2" x14ac:dyDescent="0.25"/>
  <cols>
    <col min="1" max="1" width="9" style="42" customWidth="1"/>
    <col min="2" max="2" width="65.109375" style="109" customWidth="1"/>
    <col min="3" max="3" width="12.33203125" style="70"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20" ht="15.6" x14ac:dyDescent="0.3">
      <c r="A1" s="153" t="s">
        <v>4</v>
      </c>
      <c r="B1" s="154"/>
      <c r="C1" s="154"/>
      <c r="D1" s="154"/>
      <c r="E1" s="154"/>
      <c r="F1" s="154"/>
      <c r="G1" s="154"/>
      <c r="H1" s="154"/>
      <c r="I1" s="154"/>
      <c r="J1" s="154"/>
      <c r="K1" s="154"/>
      <c r="L1" s="154"/>
      <c r="M1" s="154"/>
      <c r="N1" s="154"/>
      <c r="O1" s="154"/>
      <c r="P1" s="154"/>
      <c r="Q1" s="154"/>
    </row>
    <row r="2" spans="1:20" ht="15.6" x14ac:dyDescent="0.3">
      <c r="A2" s="153" t="s">
        <v>9</v>
      </c>
      <c r="B2" s="154"/>
      <c r="C2" s="154"/>
      <c r="D2" s="154"/>
      <c r="E2" s="154"/>
      <c r="F2" s="154"/>
      <c r="G2" s="154"/>
      <c r="H2" s="154"/>
      <c r="I2" s="154"/>
      <c r="J2" s="154"/>
      <c r="K2" s="154"/>
      <c r="L2" s="154"/>
      <c r="M2" s="154"/>
      <c r="N2" s="154"/>
      <c r="O2" s="154"/>
      <c r="P2" s="154"/>
      <c r="Q2" s="154"/>
    </row>
    <row r="3" spans="1:20" ht="15.6" x14ac:dyDescent="0.3">
      <c r="A3" s="153" t="s">
        <v>19</v>
      </c>
      <c r="B3" s="154"/>
      <c r="C3" s="154"/>
      <c r="D3" s="154"/>
      <c r="E3" s="154"/>
      <c r="F3" s="154"/>
      <c r="G3" s="154"/>
      <c r="H3" s="154"/>
      <c r="I3" s="154"/>
      <c r="J3" s="154"/>
      <c r="K3" s="154"/>
      <c r="L3" s="154"/>
      <c r="M3" s="154"/>
      <c r="N3" s="154"/>
      <c r="O3" s="154"/>
      <c r="P3" s="154"/>
      <c r="Q3" s="154"/>
    </row>
    <row r="4" spans="1:20" ht="13.8" x14ac:dyDescent="0.25">
      <c r="D4" s="84"/>
    </row>
    <row r="5" spans="1:20" ht="26.4" x14ac:dyDescent="0.25">
      <c r="A5" s="38" t="s">
        <v>0</v>
      </c>
      <c r="C5" s="1"/>
      <c r="D5" s="146" t="s">
        <v>60</v>
      </c>
      <c r="E5" s="146"/>
      <c r="F5" s="146"/>
      <c r="G5" s="146"/>
      <c r="H5" s="146"/>
      <c r="I5" s="49"/>
      <c r="J5" s="8"/>
      <c r="K5" s="119"/>
      <c r="L5" s="2" t="s">
        <v>26</v>
      </c>
      <c r="O5" s="104">
        <v>43496</v>
      </c>
    </row>
    <row r="6" spans="1:20" ht="13.8" x14ac:dyDescent="0.25">
      <c r="A6" s="52"/>
      <c r="C6" s="1"/>
      <c r="D6" s="84"/>
      <c r="I6" s="44"/>
      <c r="L6" s="2"/>
      <c r="O6" s="157" t="s">
        <v>6</v>
      </c>
    </row>
    <row r="7" spans="1:20" ht="26.4" x14ac:dyDescent="0.25">
      <c r="A7" s="38" t="s">
        <v>2</v>
      </c>
      <c r="C7" s="1"/>
      <c r="D7" s="146" t="s">
        <v>61</v>
      </c>
      <c r="E7" s="146"/>
      <c r="F7" s="146"/>
      <c r="G7" s="146"/>
      <c r="H7" s="146"/>
      <c r="L7" s="2"/>
      <c r="M7" s="48" t="s">
        <v>16</v>
      </c>
      <c r="O7" s="158"/>
    </row>
    <row r="8" spans="1:20" x14ac:dyDescent="0.25">
      <c r="B8" s="44"/>
      <c r="C8" s="73"/>
      <c r="D8" s="8"/>
      <c r="E8" s="7"/>
      <c r="F8" s="7"/>
      <c r="G8" s="7"/>
      <c r="H8" s="8"/>
      <c r="L8" s="2"/>
      <c r="M8" s="39"/>
      <c r="O8" s="44"/>
    </row>
    <row r="9" spans="1:20" ht="13.8" x14ac:dyDescent="0.25">
      <c r="A9" s="74" t="s">
        <v>41</v>
      </c>
      <c r="B9" s="44"/>
      <c r="C9" s="73"/>
      <c r="D9" s="146" t="s">
        <v>54</v>
      </c>
      <c r="E9" s="146"/>
      <c r="F9" s="146"/>
      <c r="G9" s="146"/>
      <c r="H9" s="146"/>
      <c r="L9" s="5" t="s">
        <v>17</v>
      </c>
      <c r="M9" s="39"/>
      <c r="O9" s="45"/>
    </row>
    <row r="10" spans="1:20" s="1" customFormat="1" ht="52.8" x14ac:dyDescent="0.25">
      <c r="A10" s="50" t="s">
        <v>1</v>
      </c>
      <c r="B10" s="53" t="s">
        <v>48</v>
      </c>
      <c r="C10" s="105"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20" ht="14.4" x14ac:dyDescent="0.25">
      <c r="A11" s="106">
        <v>1</v>
      </c>
      <c r="B11" s="123" t="s">
        <v>63</v>
      </c>
      <c r="C11" s="127">
        <v>43259</v>
      </c>
      <c r="D11" s="113">
        <v>1</v>
      </c>
      <c r="E11" s="62" t="s">
        <v>27</v>
      </c>
      <c r="F11" s="128">
        <v>85520</v>
      </c>
      <c r="G11" s="83"/>
      <c r="H11" s="77" t="s">
        <v>10</v>
      </c>
      <c r="I11" s="78">
        <f t="shared" ref="I11:I15" si="0">D11*F11</f>
        <v>85520</v>
      </c>
      <c r="J11" s="79"/>
      <c r="K11" s="80">
        <f t="shared" ref="K11:K15" si="1">+I11</f>
        <v>85520</v>
      </c>
      <c r="L11" s="81" t="s">
        <v>12</v>
      </c>
      <c r="M11" s="78">
        <f>K11-O11</f>
        <v>85520</v>
      </c>
      <c r="N11" s="65" t="s">
        <v>12</v>
      </c>
      <c r="O11" s="64">
        <f>SUMIF(Table3[Description],' Accting USE Data Entry Form'!$B11,Table3[Invoice Amount])</f>
        <v>0</v>
      </c>
      <c r="P11" s="65" t="s">
        <v>10</v>
      </c>
      <c r="Q11" s="66">
        <f t="shared" ref="Q11:Q14" si="2">+K11-M11-O11</f>
        <v>0</v>
      </c>
    </row>
    <row r="12" spans="1:20" ht="26.4" x14ac:dyDescent="0.25">
      <c r="A12" s="106">
        <v>2</v>
      </c>
      <c r="B12" s="123" t="s">
        <v>56</v>
      </c>
      <c r="C12" s="111">
        <v>43277</v>
      </c>
      <c r="D12" s="112">
        <v>1</v>
      </c>
      <c r="E12" s="25" t="s">
        <v>27</v>
      </c>
      <c r="F12" s="125">
        <v>171040</v>
      </c>
      <c r="G12" s="83"/>
      <c r="H12" s="77" t="s">
        <v>10</v>
      </c>
      <c r="I12" s="78">
        <f t="shared" si="0"/>
        <v>171040</v>
      </c>
      <c r="J12" s="79"/>
      <c r="K12" s="80">
        <f t="shared" si="1"/>
        <v>171040</v>
      </c>
      <c r="L12" s="81" t="s">
        <v>12</v>
      </c>
      <c r="M12" s="78">
        <f>K12-O12</f>
        <v>171040</v>
      </c>
      <c r="N12" s="65" t="s">
        <v>12</v>
      </c>
      <c r="O12" s="64">
        <f>SUMIF(Table3[Description],' Accting USE Data Entry Form'!$B12,Table3[Invoice Amount])</f>
        <v>0</v>
      </c>
      <c r="P12" s="65" t="s">
        <v>10</v>
      </c>
      <c r="Q12" s="66">
        <f t="shared" si="2"/>
        <v>0</v>
      </c>
    </row>
    <row r="13" spans="1:20" ht="14.4" x14ac:dyDescent="0.25">
      <c r="A13" s="106">
        <v>3</v>
      </c>
      <c r="B13" s="123" t="s">
        <v>57</v>
      </c>
      <c r="C13" s="111">
        <v>43332</v>
      </c>
      <c r="D13" s="112">
        <v>1</v>
      </c>
      <c r="E13" s="25" t="s">
        <v>27</v>
      </c>
      <c r="F13" s="125">
        <v>342080</v>
      </c>
      <c r="G13" s="83"/>
      <c r="H13" s="77" t="s">
        <v>10</v>
      </c>
      <c r="I13" s="78">
        <f t="shared" si="0"/>
        <v>342080</v>
      </c>
      <c r="J13" s="79"/>
      <c r="K13" s="80">
        <f t="shared" si="1"/>
        <v>342080</v>
      </c>
      <c r="L13" s="81" t="s">
        <v>12</v>
      </c>
      <c r="M13" s="78">
        <f>K13-O13</f>
        <v>342080</v>
      </c>
      <c r="N13" s="65" t="s">
        <v>12</v>
      </c>
      <c r="O13" s="64">
        <f>SUMIF(Table3[Description],' Accting USE Data Entry Form'!$B13,Table3[Invoice Amount])</f>
        <v>0</v>
      </c>
      <c r="P13" s="65" t="s">
        <v>10</v>
      </c>
      <c r="Q13" s="66">
        <f t="shared" si="2"/>
        <v>0</v>
      </c>
    </row>
    <row r="14" spans="1:20" ht="14.4" x14ac:dyDescent="0.25">
      <c r="A14" s="106">
        <v>4</v>
      </c>
      <c r="B14" s="124" t="s">
        <v>58</v>
      </c>
      <c r="C14" s="111">
        <v>43479</v>
      </c>
      <c r="D14" s="112">
        <v>0</v>
      </c>
      <c r="E14" s="25" t="s">
        <v>27</v>
      </c>
      <c r="F14" s="126">
        <v>213800</v>
      </c>
      <c r="G14" s="83"/>
      <c r="H14" s="77" t="s">
        <v>10</v>
      </c>
      <c r="I14" s="82">
        <f t="shared" si="0"/>
        <v>0</v>
      </c>
      <c r="J14" s="79"/>
      <c r="K14" s="80">
        <f t="shared" si="1"/>
        <v>0</v>
      </c>
      <c r="L14" s="81" t="s">
        <v>12</v>
      </c>
      <c r="M14" s="78">
        <f>K14-O14</f>
        <v>0</v>
      </c>
      <c r="N14" s="65" t="s">
        <v>12</v>
      </c>
      <c r="O14" s="64">
        <f>SUMIF(Table3[Description],' Accting USE Data Entry Form'!$B14,Table3[Invoice Amount])</f>
        <v>0</v>
      </c>
      <c r="P14" s="65" t="s">
        <v>10</v>
      </c>
      <c r="Q14" s="66">
        <f t="shared" si="2"/>
        <v>0</v>
      </c>
    </row>
    <row r="15" spans="1:20" ht="14.4" x14ac:dyDescent="0.25">
      <c r="A15" s="106">
        <v>5</v>
      </c>
      <c r="B15" s="124" t="s">
        <v>59</v>
      </c>
      <c r="C15" s="111">
        <v>43500</v>
      </c>
      <c r="D15" s="112">
        <v>0</v>
      </c>
      <c r="E15" s="25" t="s">
        <v>27</v>
      </c>
      <c r="F15" s="126">
        <v>42760</v>
      </c>
      <c r="G15" s="83"/>
      <c r="H15" s="77" t="s">
        <v>10</v>
      </c>
      <c r="I15" s="82">
        <f t="shared" si="0"/>
        <v>0</v>
      </c>
      <c r="J15" s="79"/>
      <c r="K15" s="80">
        <f t="shared" si="1"/>
        <v>0</v>
      </c>
      <c r="L15" s="81" t="s">
        <v>12</v>
      </c>
      <c r="M15" s="78">
        <f t="shared" ref="M15" si="3">K15-O15</f>
        <v>0</v>
      </c>
      <c r="N15" s="65" t="s">
        <v>12</v>
      </c>
      <c r="O15" s="64">
        <f>SUMIF(Table3[Description],' Accting USE Data Entry Form'!$B15,Table3[Invoice Amount])</f>
        <v>0</v>
      </c>
      <c r="P15" s="65" t="s">
        <v>10</v>
      </c>
      <c r="Q15" s="66">
        <v>0</v>
      </c>
    </row>
    <row r="16" spans="1:20" ht="14.4" x14ac:dyDescent="0.25">
      <c r="A16" s="106">
        <v>6</v>
      </c>
      <c r="B16" s="114" t="s">
        <v>64</v>
      </c>
      <c r="C16" s="111">
        <v>43126</v>
      </c>
      <c r="D16" s="113">
        <v>1</v>
      </c>
      <c r="E16" s="62" t="s">
        <v>27</v>
      </c>
      <c r="F16" s="110">
        <v>12300</v>
      </c>
      <c r="G16" s="83"/>
      <c r="H16" s="77" t="s">
        <v>10</v>
      </c>
      <c r="I16" s="82">
        <f t="shared" ref="I16:I17" si="4">D16*F16</f>
        <v>12300</v>
      </c>
      <c r="J16" s="79"/>
      <c r="K16" s="80">
        <f t="shared" ref="K16:K17" si="5">+I16</f>
        <v>12300</v>
      </c>
      <c r="L16" s="81" t="s">
        <v>12</v>
      </c>
      <c r="M16" s="78">
        <f t="shared" ref="M16:M17" si="6">K16-O16</f>
        <v>12300</v>
      </c>
      <c r="N16" s="65" t="s">
        <v>12</v>
      </c>
      <c r="O16" s="64">
        <f>SUMIF(Table3[Description],' Accting USE Data Entry Form'!$B16,Table3[Invoice Amount])</f>
        <v>0</v>
      </c>
      <c r="P16" s="65" t="s">
        <v>10</v>
      </c>
      <c r="Q16" s="66">
        <f t="shared" ref="Q16:Q17" si="7">+K16-M16-O16</f>
        <v>0</v>
      </c>
      <c r="S16" s="115">
        <f t="shared" ref="S16:S17" si="8">R16-M16</f>
        <v>-12300</v>
      </c>
      <c r="T16">
        <v>0</v>
      </c>
    </row>
    <row r="17" spans="1:20" x14ac:dyDescent="0.25">
      <c r="A17" s="106">
        <v>7</v>
      </c>
      <c r="B17" s="85" t="s">
        <v>65</v>
      </c>
      <c r="C17" s="130">
        <v>43496</v>
      </c>
      <c r="D17" s="67">
        <v>1</v>
      </c>
      <c r="E17" s="25" t="s">
        <v>27</v>
      </c>
      <c r="F17" s="61">
        <v>1540</v>
      </c>
      <c r="G17" s="83"/>
      <c r="H17" s="77" t="s">
        <v>10</v>
      </c>
      <c r="I17" s="82">
        <f t="shared" si="4"/>
        <v>1540</v>
      </c>
      <c r="J17" s="79"/>
      <c r="K17" s="80">
        <f t="shared" si="5"/>
        <v>1540</v>
      </c>
      <c r="L17" s="81" t="s">
        <v>12</v>
      </c>
      <c r="M17" s="78">
        <f t="shared" si="6"/>
        <v>1540</v>
      </c>
      <c r="N17" s="65" t="s">
        <v>12</v>
      </c>
      <c r="O17" s="64">
        <f>SUMIF(Table3[Description],' Accting USE Data Entry Form'!$B17,Table3[Invoice Amount])</f>
        <v>0</v>
      </c>
      <c r="P17" s="65" t="s">
        <v>10</v>
      </c>
      <c r="Q17" s="66">
        <f t="shared" si="7"/>
        <v>0</v>
      </c>
      <c r="S17" s="115">
        <f t="shared" si="8"/>
        <v>-1540</v>
      </c>
      <c r="T17">
        <v>0</v>
      </c>
    </row>
    <row r="18" spans="1:20" x14ac:dyDescent="0.25">
      <c r="A18" s="54"/>
      <c r="D18" s="55">
        <f>I18/F18</f>
        <v>0.70477768572217614</v>
      </c>
      <c r="E18" s="56"/>
      <c r="F18" s="57">
        <f>SUM(F11:F17)</f>
        <v>869040</v>
      </c>
      <c r="G18" s="56"/>
      <c r="H18" s="41"/>
      <c r="I18" s="57">
        <f>SUM(I11:I17)</f>
        <v>612480</v>
      </c>
      <c r="J18" s="41"/>
      <c r="K18" s="57">
        <f>SUM(K11:K17)</f>
        <v>612480</v>
      </c>
      <c r="L18" s="56"/>
      <c r="M18" s="57">
        <f>SUM(M11:M17)</f>
        <v>612480</v>
      </c>
      <c r="N18" s="56"/>
      <c r="O18" s="57">
        <f>SUM(O11:O17)</f>
        <v>0</v>
      </c>
      <c r="P18" s="56"/>
      <c r="Q18" s="57">
        <f>SUM(Q11:Q17)</f>
        <v>0</v>
      </c>
    </row>
    <row r="19" spans="1:20" x14ac:dyDescent="0.25">
      <c r="H19" s="40"/>
      <c r="J19" s="40"/>
    </row>
    <row r="20" spans="1:20" x14ac:dyDescent="0.25">
      <c r="F20" s="115"/>
      <c r="H20" s="40"/>
      <c r="J20" s="40"/>
    </row>
    <row r="21" spans="1:20" ht="13.8" thickBot="1" x14ac:dyDescent="0.3">
      <c r="A21" s="43" t="s">
        <v>7</v>
      </c>
      <c r="F21" s="155" t="s">
        <v>54</v>
      </c>
      <c r="G21" s="156"/>
      <c r="H21" s="156"/>
      <c r="I21" s="156"/>
      <c r="J21" s="156"/>
      <c r="K21" s="156"/>
      <c r="L21" s="156"/>
      <c r="M21" s="156"/>
      <c r="N21" s="10"/>
      <c r="O21" s="76">
        <f>O5</f>
        <v>43496</v>
      </c>
    </row>
    <row r="22" spans="1:20" x14ac:dyDescent="0.25">
      <c r="H22" s="2"/>
      <c r="I22" s="44"/>
      <c r="J22" s="2"/>
      <c r="K22" s="4"/>
      <c r="O22" s="46" t="s">
        <v>3</v>
      </c>
    </row>
    <row r="23" spans="1:20" x14ac:dyDescent="0.25">
      <c r="H23" s="2"/>
      <c r="I23" s="44"/>
      <c r="J23" s="2"/>
      <c r="K23" s="4"/>
      <c r="O23" s="46"/>
    </row>
    <row r="24" spans="1:20" x14ac:dyDescent="0.25">
      <c r="A24" s="43" t="s">
        <v>8</v>
      </c>
      <c r="H24" s="2"/>
      <c r="I24" s="49"/>
      <c r="J24" s="7"/>
      <c r="K24" s="9"/>
      <c r="L24" s="10"/>
      <c r="M24" s="47"/>
      <c r="N24" s="10"/>
      <c r="O24" s="47"/>
    </row>
    <row r="25" spans="1:20" x14ac:dyDescent="0.25">
      <c r="O25" s="46" t="s">
        <v>3</v>
      </c>
    </row>
  </sheetData>
  <sheetProtection selectLockedCells="1"/>
  <mergeCells count="8">
    <mergeCell ref="A1:Q1"/>
    <mergeCell ref="A2:Q2"/>
    <mergeCell ref="A3:Q3"/>
    <mergeCell ref="F21:M21"/>
    <mergeCell ref="O6:O7"/>
    <mergeCell ref="D5:H5"/>
    <mergeCell ref="D7:H7"/>
    <mergeCell ref="D9:H9"/>
  </mergeCells>
  <phoneticPr fontId="8" type="noConversion"/>
  <dataValidations count="1">
    <dataValidation type="list" allowBlank="1" showInputMessage="1" showErrorMessage="1" error="Must choose from Drop Down Menu" sqref="B11:B16">
      <formula1>$B$11:$B$17</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7 M17:M18 I17:I18 I11:I13 M11:M13 O11:O13 I14:I15 M14:M15 O14:O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0" customWidth="1"/>
    <col min="2" max="2" width="13" style="70" customWidth="1"/>
    <col min="3" max="3" width="64.33203125" customWidth="1"/>
    <col min="4" max="4" width="16.77734375" bestFit="1" customWidth="1"/>
  </cols>
  <sheetData>
    <row r="1" spans="1:4" x14ac:dyDescent="0.25">
      <c r="A1" s="63" t="s">
        <v>51</v>
      </c>
      <c r="B1" s="63" t="s">
        <v>52</v>
      </c>
      <c r="C1" s="68" t="s">
        <v>48</v>
      </c>
      <c r="D1" s="68" t="s">
        <v>53</v>
      </c>
    </row>
    <row r="2" spans="1:4" x14ac:dyDescent="0.25">
      <c r="B2" s="75"/>
      <c r="D2" s="69"/>
    </row>
    <row r="3" spans="1:4" x14ac:dyDescent="0.25">
      <c r="B3" s="75"/>
      <c r="D3" s="69"/>
    </row>
    <row r="4" spans="1:4" x14ac:dyDescent="0.25">
      <c r="B4" s="75"/>
      <c r="D4" s="69"/>
    </row>
    <row r="5" spans="1:4" x14ac:dyDescent="0.25">
      <c r="B5" s="75"/>
      <c r="D5" s="69"/>
    </row>
    <row r="6" spans="1:4" x14ac:dyDescent="0.25">
      <c r="B6" s="75"/>
      <c r="D6" s="69"/>
    </row>
    <row r="7" spans="1:4" x14ac:dyDescent="0.25">
      <c r="B7" s="75"/>
      <c r="D7" s="69"/>
    </row>
    <row r="8" spans="1:4" x14ac:dyDescent="0.25">
      <c r="B8" s="75"/>
      <c r="D8" s="69"/>
    </row>
    <row r="9" spans="1:4" x14ac:dyDescent="0.25">
      <c r="D9" s="69"/>
    </row>
    <row r="10" spans="1:4" x14ac:dyDescent="0.25">
      <c r="D10" s="69"/>
    </row>
    <row r="11" spans="1:4" x14ac:dyDescent="0.25">
      <c r="D11" s="69"/>
    </row>
    <row r="12" spans="1:4" x14ac:dyDescent="0.25">
      <c r="D12" s="69"/>
    </row>
    <row r="13" spans="1:4" x14ac:dyDescent="0.25">
      <c r="D13" s="69"/>
    </row>
    <row r="14" spans="1:4" x14ac:dyDescent="0.25">
      <c r="A14" s="71"/>
      <c r="B14" s="71"/>
      <c r="D14" s="69"/>
    </row>
    <row r="15" spans="1:4" x14ac:dyDescent="0.25">
      <c r="A15" s="71"/>
      <c r="B15" s="71"/>
      <c r="D15" s="69"/>
    </row>
    <row r="16" spans="1:4" x14ac:dyDescent="0.25">
      <c r="A16" s="71"/>
      <c r="B16" s="71"/>
      <c r="D16" s="69"/>
    </row>
    <row r="17" spans="1:4" x14ac:dyDescent="0.25">
      <c r="A17" s="71"/>
      <c r="B17" s="71"/>
      <c r="D17" s="69"/>
    </row>
    <row r="18" spans="1:4" x14ac:dyDescent="0.25">
      <c r="A18" s="71"/>
      <c r="B18" s="71"/>
      <c r="D18" s="69"/>
    </row>
    <row r="19" spans="1:4" x14ac:dyDescent="0.25">
      <c r="A19" s="71"/>
      <c r="B19" s="71"/>
      <c r="D19" s="69"/>
    </row>
    <row r="20" spans="1:4" x14ac:dyDescent="0.25">
      <c r="A20" s="71"/>
      <c r="B20" s="71"/>
      <c r="D20" s="69"/>
    </row>
    <row r="21" spans="1:4" x14ac:dyDescent="0.25">
      <c r="A21" s="71"/>
      <c r="B21" s="71"/>
      <c r="D21" s="69"/>
    </row>
    <row r="22" spans="1:4" x14ac:dyDescent="0.25">
      <c r="A22" s="71"/>
      <c r="B22" s="71"/>
      <c r="D22" s="69"/>
    </row>
    <row r="23" spans="1:4" x14ac:dyDescent="0.25">
      <c r="A23" s="71"/>
      <c r="B23" s="71"/>
      <c r="D23" s="69"/>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2019-02-04T13:29:07Z</dcterms:modified>
</cp:coreProperties>
</file>