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Jde\Accruals\JUN\"/>
    </mc:Choice>
  </mc:AlternateContent>
  <bookViews>
    <workbookView xWindow="0" yWindow="0" windowWidth="19200" windowHeight="6470"/>
  </bookViews>
  <sheets>
    <sheet name="FY20" sheetId="1" r:id="rId1"/>
  </sheets>
  <externalReferences>
    <externalReference r:id="rId2"/>
  </externalReferences>
  <definedNames>
    <definedName name="_xlnm._FilterDatabase" localSheetId="0" hidden="1">'FY20'!$A$3:$P$50</definedName>
    <definedName name="_xlnm.Print_Area" localSheetId="0">'FY20'!$A$1:$P$50</definedName>
    <definedName name="_xlnm.Print_Titles" localSheetId="0">'FY20'!$3:$3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J48" i="1"/>
  <c r="I48" i="1"/>
  <c r="D48" i="1"/>
  <c r="G48" i="1" s="1"/>
  <c r="F48" i="1"/>
  <c r="E48" i="1"/>
  <c r="C48" i="1"/>
  <c r="J47" i="1"/>
  <c r="I47" i="1"/>
  <c r="D47" i="1"/>
  <c r="F47" i="1"/>
  <c r="E47" i="1"/>
  <c r="G47" i="1" s="1"/>
  <c r="C47" i="1"/>
  <c r="J46" i="1"/>
  <c r="I46" i="1"/>
  <c r="D46" i="1"/>
  <c r="G46" i="1" s="1"/>
  <c r="F46" i="1"/>
  <c r="E46" i="1"/>
  <c r="C46" i="1"/>
  <c r="J45" i="1"/>
  <c r="I45" i="1"/>
  <c r="D45" i="1"/>
  <c r="F45" i="1"/>
  <c r="E45" i="1"/>
  <c r="C45" i="1"/>
  <c r="J44" i="1"/>
  <c r="I44" i="1"/>
  <c r="D44" i="1"/>
  <c r="G44" i="1" s="1"/>
  <c r="F44" i="1"/>
  <c r="E44" i="1"/>
  <c r="C44" i="1"/>
  <c r="J43" i="1"/>
  <c r="I43" i="1"/>
  <c r="D43" i="1"/>
  <c r="F43" i="1"/>
  <c r="E43" i="1"/>
  <c r="G43" i="1" s="1"/>
  <c r="C43" i="1"/>
  <c r="J42" i="1"/>
  <c r="I42" i="1"/>
  <c r="D42" i="1"/>
  <c r="G42" i="1" s="1"/>
  <c r="F42" i="1"/>
  <c r="E42" i="1"/>
  <c r="C42" i="1"/>
  <c r="J41" i="1"/>
  <c r="I41" i="1"/>
  <c r="D41" i="1"/>
  <c r="H41" i="1" s="1"/>
  <c r="F41" i="1"/>
  <c r="E41" i="1"/>
  <c r="C41" i="1"/>
  <c r="J40" i="1"/>
  <c r="I40" i="1"/>
  <c r="D40" i="1"/>
  <c r="F40" i="1"/>
  <c r="E40" i="1"/>
  <c r="C40" i="1"/>
  <c r="J39" i="1"/>
  <c r="I39" i="1"/>
  <c r="D39" i="1"/>
  <c r="H39" i="1" s="1"/>
  <c r="F39" i="1"/>
  <c r="E39" i="1"/>
  <c r="C39" i="1"/>
  <c r="J38" i="1"/>
  <c r="I38" i="1"/>
  <c r="D38" i="1"/>
  <c r="F38" i="1"/>
  <c r="E38" i="1"/>
  <c r="C38" i="1"/>
  <c r="J37" i="1"/>
  <c r="I37" i="1"/>
  <c r="D37" i="1"/>
  <c r="H37" i="1" s="1"/>
  <c r="F37" i="1"/>
  <c r="E37" i="1"/>
  <c r="C37" i="1"/>
  <c r="J36" i="1"/>
  <c r="I36" i="1"/>
  <c r="D36" i="1"/>
  <c r="G36" i="1" s="1"/>
  <c r="F36" i="1"/>
  <c r="E36" i="1"/>
  <c r="C36" i="1"/>
  <c r="J35" i="1"/>
  <c r="I35" i="1"/>
  <c r="D35" i="1"/>
  <c r="H35" i="1" s="1"/>
  <c r="F35" i="1"/>
  <c r="E35" i="1"/>
  <c r="C35" i="1"/>
  <c r="J34" i="1"/>
  <c r="I34" i="1"/>
  <c r="D34" i="1"/>
  <c r="F34" i="1"/>
  <c r="E34" i="1"/>
  <c r="C34" i="1"/>
  <c r="J33" i="1"/>
  <c r="I33" i="1"/>
  <c r="D33" i="1"/>
  <c r="F33" i="1"/>
  <c r="E33" i="1"/>
  <c r="C33" i="1"/>
  <c r="J32" i="1"/>
  <c r="I32" i="1"/>
  <c r="D32" i="1"/>
  <c r="F32" i="1"/>
  <c r="E32" i="1"/>
  <c r="C32" i="1"/>
  <c r="J31" i="1"/>
  <c r="I31" i="1"/>
  <c r="D31" i="1"/>
  <c r="F31" i="1"/>
  <c r="E31" i="1"/>
  <c r="C31" i="1"/>
  <c r="J30" i="1"/>
  <c r="I30" i="1"/>
  <c r="D30" i="1"/>
  <c r="F30" i="1"/>
  <c r="E30" i="1"/>
  <c r="C30" i="1"/>
  <c r="J29" i="1"/>
  <c r="I29" i="1"/>
  <c r="D29" i="1"/>
  <c r="H29" i="1" s="1"/>
  <c r="F29" i="1"/>
  <c r="E29" i="1"/>
  <c r="C29" i="1"/>
  <c r="J28" i="1"/>
  <c r="I28" i="1"/>
  <c r="D28" i="1"/>
  <c r="F28" i="1"/>
  <c r="E28" i="1"/>
  <c r="C28" i="1"/>
  <c r="J27" i="1"/>
  <c r="I27" i="1"/>
  <c r="D27" i="1"/>
  <c r="F27" i="1"/>
  <c r="E27" i="1"/>
  <c r="C27" i="1"/>
  <c r="J26" i="1"/>
  <c r="I26" i="1"/>
  <c r="D26" i="1"/>
  <c r="F26" i="1"/>
  <c r="E26" i="1"/>
  <c r="C26" i="1"/>
  <c r="J25" i="1"/>
  <c r="I25" i="1"/>
  <c r="D25" i="1"/>
  <c r="H25" i="1" s="1"/>
  <c r="F25" i="1"/>
  <c r="E25" i="1"/>
  <c r="C25" i="1"/>
  <c r="J24" i="1"/>
  <c r="I24" i="1"/>
  <c r="D24" i="1"/>
  <c r="F24" i="1"/>
  <c r="E24" i="1"/>
  <c r="C24" i="1"/>
  <c r="J23" i="1"/>
  <c r="I23" i="1"/>
  <c r="D23" i="1"/>
  <c r="F23" i="1"/>
  <c r="E23" i="1"/>
  <c r="C23" i="1"/>
  <c r="J22" i="1"/>
  <c r="I22" i="1"/>
  <c r="D22" i="1"/>
  <c r="F22" i="1"/>
  <c r="E22" i="1"/>
  <c r="C22" i="1"/>
  <c r="J21" i="1"/>
  <c r="I21" i="1"/>
  <c r="D21" i="1"/>
  <c r="F21" i="1"/>
  <c r="E21" i="1"/>
  <c r="C21" i="1"/>
  <c r="J20" i="1"/>
  <c r="I20" i="1"/>
  <c r="D20" i="1"/>
  <c r="F20" i="1"/>
  <c r="E20" i="1"/>
  <c r="C20" i="1"/>
  <c r="J19" i="1"/>
  <c r="I19" i="1"/>
  <c r="D19" i="1"/>
  <c r="H19" i="1" s="1"/>
  <c r="F19" i="1"/>
  <c r="E19" i="1"/>
  <c r="C19" i="1"/>
  <c r="J18" i="1"/>
  <c r="I18" i="1"/>
  <c r="D18" i="1"/>
  <c r="F18" i="1"/>
  <c r="E18" i="1"/>
  <c r="C18" i="1"/>
  <c r="J17" i="1"/>
  <c r="I17" i="1"/>
  <c r="D17" i="1"/>
  <c r="F17" i="1"/>
  <c r="E17" i="1"/>
  <c r="C17" i="1"/>
  <c r="J16" i="1"/>
  <c r="I16" i="1"/>
  <c r="D16" i="1"/>
  <c r="F16" i="1"/>
  <c r="E16" i="1"/>
  <c r="C16" i="1"/>
  <c r="J15" i="1"/>
  <c r="I15" i="1"/>
  <c r="D15" i="1"/>
  <c r="F15" i="1"/>
  <c r="E15" i="1"/>
  <c r="C15" i="1"/>
  <c r="J14" i="1"/>
  <c r="I14" i="1"/>
  <c r="D14" i="1"/>
  <c r="F14" i="1"/>
  <c r="E14" i="1"/>
  <c r="C14" i="1"/>
  <c r="J13" i="1"/>
  <c r="I13" i="1"/>
  <c r="D13" i="1"/>
  <c r="F13" i="1"/>
  <c r="E13" i="1"/>
  <c r="C13" i="1"/>
  <c r="J12" i="1"/>
  <c r="I12" i="1"/>
  <c r="D12" i="1"/>
  <c r="F12" i="1"/>
  <c r="E12" i="1"/>
  <c r="C12" i="1"/>
  <c r="J11" i="1"/>
  <c r="I11" i="1"/>
  <c r="D11" i="1"/>
  <c r="G11" i="1" s="1"/>
  <c r="F11" i="1"/>
  <c r="H11" i="1"/>
  <c r="E11" i="1"/>
  <c r="C11" i="1"/>
  <c r="J10" i="1"/>
  <c r="I10" i="1"/>
  <c r="D10" i="1"/>
  <c r="F10" i="1"/>
  <c r="H10" i="1" s="1"/>
  <c r="E10" i="1"/>
  <c r="C10" i="1"/>
  <c r="J9" i="1"/>
  <c r="I9" i="1"/>
  <c r="D9" i="1"/>
  <c r="F9" i="1"/>
  <c r="E9" i="1"/>
  <c r="C9" i="1"/>
  <c r="J8" i="1"/>
  <c r="I8" i="1"/>
  <c r="D8" i="1"/>
  <c r="F8" i="1"/>
  <c r="E8" i="1"/>
  <c r="G8" i="1" s="1"/>
  <c r="C8" i="1"/>
  <c r="J7" i="1"/>
  <c r="I7" i="1"/>
  <c r="D7" i="1"/>
  <c r="F7" i="1"/>
  <c r="E7" i="1"/>
  <c r="C7" i="1"/>
  <c r="J6" i="1"/>
  <c r="I6" i="1"/>
  <c r="D6" i="1"/>
  <c r="F6" i="1"/>
  <c r="E6" i="1"/>
  <c r="C6" i="1"/>
  <c r="J5" i="1"/>
  <c r="I5" i="1"/>
  <c r="D5" i="1"/>
  <c r="F5" i="1"/>
  <c r="E5" i="1"/>
  <c r="C5" i="1"/>
  <c r="J4" i="1"/>
  <c r="I4" i="1"/>
  <c r="D4" i="1"/>
  <c r="F4" i="1"/>
  <c r="E4" i="1"/>
  <c r="C4" i="1"/>
  <c r="G6" i="1" l="1"/>
  <c r="H7" i="1"/>
  <c r="H27" i="1"/>
  <c r="H31" i="1"/>
  <c r="G23" i="1"/>
  <c r="H14" i="1"/>
  <c r="H26" i="1"/>
  <c r="H30" i="1"/>
  <c r="H9" i="1"/>
  <c r="G17" i="1"/>
  <c r="G24" i="1"/>
  <c r="G33" i="1"/>
  <c r="H45" i="1"/>
  <c r="H8" i="1"/>
  <c r="H24" i="1"/>
  <c r="H28" i="1"/>
  <c r="H40" i="1"/>
  <c r="A50" i="1"/>
  <c r="H13" i="1"/>
  <c r="G16" i="1"/>
  <c r="H38" i="1"/>
  <c r="H43" i="1"/>
  <c r="H47" i="1"/>
  <c r="H12" i="1"/>
  <c r="G21" i="1"/>
  <c r="G41" i="1"/>
  <c r="H42" i="1"/>
  <c r="H46" i="1"/>
  <c r="H6" i="1"/>
  <c r="G45" i="1"/>
  <c r="G35" i="1"/>
  <c r="G5" i="1"/>
  <c r="G22" i="1"/>
  <c r="H22" i="1"/>
  <c r="H44" i="1"/>
  <c r="G4" i="1"/>
  <c r="G15" i="1"/>
  <c r="G31" i="1"/>
  <c r="G32" i="1"/>
  <c r="H4" i="1"/>
  <c r="G9" i="1"/>
  <c r="G10" i="1"/>
  <c r="H16" i="1"/>
  <c r="G25" i="1"/>
  <c r="G26" i="1"/>
  <c r="H32" i="1"/>
  <c r="G38" i="1"/>
  <c r="G39" i="1"/>
  <c r="G19" i="1"/>
  <c r="G20" i="1"/>
  <c r="H23" i="1"/>
  <c r="H5" i="1"/>
  <c r="G7" i="1"/>
  <c r="G13" i="1"/>
  <c r="G14" i="1"/>
  <c r="H17" i="1"/>
  <c r="H20" i="1"/>
  <c r="G29" i="1"/>
  <c r="G30" i="1"/>
  <c r="H33" i="1"/>
  <c r="H36" i="1"/>
  <c r="G37" i="1"/>
  <c r="G18" i="1"/>
  <c r="H21" i="1"/>
  <c r="G34" i="1"/>
  <c r="G12" i="1"/>
  <c r="H15" i="1"/>
  <c r="H18" i="1"/>
  <c r="G27" i="1"/>
  <c r="G28" i="1"/>
  <c r="H34" i="1"/>
  <c r="G40" i="1"/>
  <c r="H48" i="1"/>
</calcChain>
</file>

<file path=xl/sharedStrings.xml><?xml version="1.0" encoding="utf-8"?>
<sst xmlns="http://schemas.openxmlformats.org/spreadsheetml/2006/main" count="282" uniqueCount="124">
  <si>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</si>
  <si>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</si>
  <si>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</si>
  <si>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</si>
  <si>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</si>
  <si>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</si>
  <si>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</si>
  <si>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</si>
  <si>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</si>
  <si>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</si>
  <si>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</si>
  <si>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</si>
  <si>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</si>
  <si>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</si>
  <si>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</si>
  <si>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</si>
  <si>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NOTES</t>
  </si>
  <si>
    <t>15-C1196</t>
  </si>
  <si>
    <t>AIR LIQUIDE                                         15-C1196</t>
  </si>
  <si>
    <t>18-C0415</t>
  </si>
  <si>
    <t>Ted - No accrual until provided
Milestone expected Nov 2018</t>
  </si>
  <si>
    <t>20-C0007</t>
  </si>
  <si>
    <t>20-C0248</t>
  </si>
  <si>
    <t>20-C0733</t>
  </si>
  <si>
    <t>20-C0820</t>
  </si>
  <si>
    <t>19-D0681</t>
  </si>
  <si>
    <t>15C1526400</t>
  </si>
  <si>
    <t>17-C1149</t>
  </si>
  <si>
    <t>COLLEGE OF WILLIAM &amp; MARY            17-C1149</t>
  </si>
  <si>
    <t>18-C0507</t>
  </si>
  <si>
    <t>18-C0548</t>
  </si>
  <si>
    <t>Nothing Due until 4/20/18
1st Inv expected in June 2018 
Milestone $172K materials expected 10/15/18</t>
  </si>
  <si>
    <t>19-C0747</t>
  </si>
  <si>
    <t>19-D0461</t>
  </si>
  <si>
    <t>18-C0268</t>
  </si>
  <si>
    <t>19-C0777</t>
  </si>
  <si>
    <t>19-D0253</t>
  </si>
  <si>
    <t>20-C0031</t>
  </si>
  <si>
    <t>GEORGE WASHINGTON UNIV           14C0252400</t>
  </si>
  <si>
    <t>17-C1197</t>
  </si>
  <si>
    <t>HAMPTON UNIVERSITY                       17-C1197</t>
  </si>
  <si>
    <t>18-C1361</t>
  </si>
  <si>
    <t>19-C0904</t>
  </si>
  <si>
    <t>Russell Fries is SOTR.</t>
  </si>
  <si>
    <t>20-C0029</t>
  </si>
  <si>
    <t>20-C0009</t>
  </si>
  <si>
    <t>20-D0103</t>
  </si>
  <si>
    <t>20-C0439</t>
  </si>
  <si>
    <t>20-C0499</t>
  </si>
  <si>
    <t>19-D0382</t>
  </si>
  <si>
    <t>20-D0554</t>
  </si>
  <si>
    <t>19-C1456</t>
  </si>
  <si>
    <t>17-C1093</t>
  </si>
  <si>
    <t>ODU                                                            17-C1093</t>
  </si>
  <si>
    <t>17-C1150</t>
  </si>
  <si>
    <t>ODU                                                        17-C1150</t>
  </si>
  <si>
    <t>15C1391400</t>
  </si>
  <si>
    <t>20-C0726</t>
  </si>
  <si>
    <t>20-C0011</t>
  </si>
  <si>
    <t>20-C0825</t>
  </si>
  <si>
    <t>20-C0004</t>
  </si>
  <si>
    <t>CATHOLIC UNIVERSITY                            17-C1148</t>
  </si>
  <si>
    <t>20-C0375</t>
  </si>
  <si>
    <t>17-C1148</t>
  </si>
  <si>
    <t>18-P1387</t>
  </si>
  <si>
    <t>20-D0376</t>
  </si>
  <si>
    <t>18-C1373</t>
  </si>
  <si>
    <t>19-D1431</t>
  </si>
  <si>
    <t>20-C0568</t>
  </si>
  <si>
    <t>19-D1166</t>
  </si>
  <si>
    <t>20-D0982</t>
  </si>
  <si>
    <t>19-D0351</t>
  </si>
  <si>
    <t>Open Count</t>
  </si>
  <si>
    <t>STEWART, TANYA-GAYE N</t>
  </si>
  <si>
    <t/>
  </si>
  <si>
    <t>fraites@jlab.org</t>
  </si>
  <si>
    <t>MARCHLIK, MATTHEW J</t>
  </si>
  <si>
    <t>WILSON, KATHERINE M</t>
  </si>
  <si>
    <t>marchlik@jlab.org</t>
  </si>
  <si>
    <t>kwilson@jlab.org</t>
  </si>
  <si>
    <t>WILLOUGHBY, JASON</t>
  </si>
  <si>
    <t>FRIES, RUSSELL W</t>
  </si>
  <si>
    <t>jasonw@jlab.org</t>
  </si>
  <si>
    <t>rfries@jlab.org</t>
  </si>
  <si>
    <t>WINSLOW, EDWARD B</t>
  </si>
  <si>
    <t>winslow@jlab.org</t>
  </si>
  <si>
    <t>PARKINSON, SHARON K</t>
  </si>
  <si>
    <t>spark@jlab.org</t>
  </si>
  <si>
    <t>PHILIP, SARIN</t>
  </si>
  <si>
    <t>COLEMAN, JAMES L</t>
  </si>
  <si>
    <t>philip@jlab.org</t>
  </si>
  <si>
    <t>colemanj@jlab.org</t>
  </si>
  <si>
    <t>LASSITER, STEVEN R</t>
  </si>
  <si>
    <t>HURATIAK, THOMAS</t>
  </si>
  <si>
    <t>lassiter@jlab.org</t>
  </si>
  <si>
    <t>huratiak@jlab.org</t>
  </si>
  <si>
    <t>TENBUSCH, GIUSEPPINA</t>
  </si>
  <si>
    <t>jessie@jlab.org</t>
  </si>
  <si>
    <t>DOLBECK, JOEL</t>
  </si>
  <si>
    <t>dolbeck@jlab.org</t>
  </si>
  <si>
    <t>DICKEY, MICHAEL D</t>
  </si>
  <si>
    <t>mdickey@jlab.org</t>
  </si>
  <si>
    <t>PESHEHONOFF, THEODORE</t>
  </si>
  <si>
    <t>ARENIUS, DANA M</t>
  </si>
  <si>
    <t>tvp@jlab.org</t>
  </si>
  <si>
    <t>arenius@jlab.org</t>
  </si>
  <si>
    <t>NORTON, ROBERT O</t>
  </si>
  <si>
    <t>norton@jlab.org</t>
  </si>
  <si>
    <t>DENNY, PHILIP J</t>
  </si>
  <si>
    <t>denny@jlab.org</t>
  </si>
  <si>
    <t>TORRES, MELISSA C</t>
  </si>
  <si>
    <t>CHENG, GUANGFENG</t>
  </si>
  <si>
    <t>torres@jlab.org</t>
  </si>
  <si>
    <t>cheng@jlab.org</t>
  </si>
  <si>
    <t>CIOVATI, GIANLUIGI</t>
  </si>
  <si>
    <t>gciovati@jlab.org</t>
  </si>
  <si>
    <t>SOMOV, ALEXANDER</t>
  </si>
  <si>
    <t>somov@jlab.org</t>
  </si>
  <si>
    <t>LAVERDURE, NATHANIEL A</t>
  </si>
  <si>
    <t>nal@jlab.org</t>
  </si>
  <si>
    <t>Yes</t>
  </si>
  <si>
    <t>Nothing until August</t>
  </si>
  <si>
    <t>Contract Ended.  This should be closed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</si>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</sst>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INC.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INC.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INC.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INC.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INC.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O</v>
          </cell>
          <cell r="I178" t="str">
            <v>Open</v>
          </cell>
          <cell r="J178">
            <v>18503582.760000002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O</v>
          </cell>
          <cell r="I190" t="str">
            <v>Open</v>
          </cell>
          <cell r="J190">
            <v>49218.559999999998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O</v>
          </cell>
          <cell r="I194" t="str">
            <v>Open</v>
          </cell>
          <cell r="J194">
            <v>152894.04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170985.89</v>
          </cell>
          <cell r="K195">
            <v>170985.89</v>
          </cell>
          <cell r="L195">
            <v>170985.89</v>
          </cell>
          <cell r="M195">
            <v>170985.89</v>
          </cell>
          <cell r="N195" t="str">
            <v>M KHASIDIS/T STEWART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16-C0274</v>
          </cell>
          <cell r="B198">
            <v>0</v>
          </cell>
          <cell r="C198" t="str">
            <v>S</v>
          </cell>
          <cell r="D198" t="str">
            <v>P2226</v>
          </cell>
          <cell r="E198" t="str">
            <v>THEODORE PESHEHONOFF</v>
          </cell>
          <cell r="F198" t="str">
            <v>PHYINS</v>
          </cell>
          <cell r="G198" t="str">
            <v>PI (PHYSIK INSTRUMENTE)</v>
          </cell>
          <cell r="H198" t="str">
            <v>S</v>
          </cell>
          <cell r="I198" t="str">
            <v>System Closed</v>
          </cell>
          <cell r="J198">
            <v>623633.99</v>
          </cell>
          <cell r="K198">
            <v>623633.99</v>
          </cell>
          <cell r="L198">
            <v>623633.99</v>
          </cell>
          <cell r="M198">
            <v>623633.99</v>
          </cell>
          <cell r="N198" t="str">
            <v>PESHEHONOFF/HUQUE</v>
          </cell>
        </row>
        <row r="199">
          <cell r="A199" t="str">
            <v>16-C0275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PHYTRO</v>
          </cell>
          <cell r="G199" t="str">
            <v>PHYTRON INC</v>
          </cell>
          <cell r="H199" t="str">
            <v>S</v>
          </cell>
          <cell r="I199" t="str">
            <v>System Closed</v>
          </cell>
          <cell r="J199">
            <v>1490000</v>
          </cell>
          <cell r="K199">
            <v>1490000</v>
          </cell>
          <cell r="L199">
            <v>1490000</v>
          </cell>
          <cell r="M199">
            <v>1490000</v>
          </cell>
          <cell r="N199" t="str">
            <v>PESHEHONOFF/HUQUE</v>
          </cell>
        </row>
        <row r="200">
          <cell r="A200" t="str">
            <v>16-C0737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AIRLI3</v>
          </cell>
          <cell r="G200" t="str">
            <v>AIR LIQUIDE ADVANCED TECH</v>
          </cell>
          <cell r="H200" t="str">
            <v>C</v>
          </cell>
          <cell r="I200" t="str">
            <v>Closed</v>
          </cell>
          <cell r="J200">
            <v>4747633</v>
          </cell>
          <cell r="K200">
            <v>4747633</v>
          </cell>
          <cell r="L200">
            <v>4747633</v>
          </cell>
          <cell r="M200">
            <v>4747633</v>
          </cell>
          <cell r="N200" t="str">
            <v>PESHEHONOFF/ARENIUS</v>
          </cell>
        </row>
        <row r="201">
          <cell r="A201" t="str">
            <v>16-C0834</v>
          </cell>
          <cell r="B201">
            <v>0</v>
          </cell>
          <cell r="C201" t="str">
            <v>S</v>
          </cell>
          <cell r="D201" t="str">
            <v>S0684</v>
          </cell>
          <cell r="E201" t="str">
            <v>CAROLYN STEPNEY</v>
          </cell>
          <cell r="F201" t="str">
            <v>WARWIC</v>
          </cell>
          <cell r="G201" t="str">
            <v>WARWICK PLUMBING&amp;HEATING</v>
          </cell>
          <cell r="H201" t="str">
            <v>S</v>
          </cell>
          <cell r="I201" t="str">
            <v>System Closed</v>
          </cell>
          <cell r="J201">
            <v>3773008.77</v>
          </cell>
          <cell r="K201">
            <v>3773008.77</v>
          </cell>
          <cell r="L201">
            <v>3773008.77</v>
          </cell>
          <cell r="M201">
            <v>3773008.77</v>
          </cell>
          <cell r="N201" t="str">
            <v xml:space="preserve">C STEPNEY/ M SOLAROLI </v>
          </cell>
        </row>
        <row r="202">
          <cell r="A202" t="str">
            <v>16-C1011</v>
          </cell>
          <cell r="B202">
            <v>0</v>
          </cell>
          <cell r="C202" t="str">
            <v>S</v>
          </cell>
          <cell r="D202" t="str">
            <v>T0681</v>
          </cell>
          <cell r="E202" t="str">
            <v>JULIE TYLER</v>
          </cell>
          <cell r="F202" t="str">
            <v>EWCONS</v>
          </cell>
          <cell r="G202" t="str">
            <v xml:space="preserve">EAST WEST CONSTRUCTION </v>
          </cell>
          <cell r="H202" t="str">
            <v>S</v>
          </cell>
          <cell r="I202" t="str">
            <v>System Closed</v>
          </cell>
          <cell r="J202">
            <v>229392</v>
          </cell>
          <cell r="K202">
            <v>229392</v>
          </cell>
          <cell r="L202">
            <v>229392</v>
          </cell>
          <cell r="M202">
            <v>229392</v>
          </cell>
          <cell r="N202" t="str">
            <v>J TYLER/S CHANDRA/28G</v>
          </cell>
        </row>
        <row r="203">
          <cell r="A203" t="str">
            <v>16-C1102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RPCIND</v>
          </cell>
          <cell r="G203" t="str">
            <v>RPC INDUSTRIES INC.</v>
          </cell>
          <cell r="H203" t="str">
            <v>S</v>
          </cell>
          <cell r="I203" t="str">
            <v>System Closed</v>
          </cell>
          <cell r="J203">
            <v>236348.5</v>
          </cell>
          <cell r="K203">
            <v>236348.5</v>
          </cell>
          <cell r="L203">
            <v>236348.5</v>
          </cell>
          <cell r="M203">
            <v>236348.5</v>
          </cell>
          <cell r="N203" t="str">
            <v>J TYLER/S CHANDRA</v>
          </cell>
        </row>
        <row r="204">
          <cell r="A204" t="str">
            <v>16-C1244</v>
          </cell>
          <cell r="B204">
            <v>0</v>
          </cell>
          <cell r="C204" t="str">
            <v>S</v>
          </cell>
          <cell r="D204" t="str">
            <v>P2226</v>
          </cell>
          <cell r="E204" t="str">
            <v>THEODORE PESHEHONOFF</v>
          </cell>
          <cell r="F204" t="str">
            <v>NOMURA</v>
          </cell>
          <cell r="G204" t="str">
            <v>NOMURA PLATING CO., LTD.</v>
          </cell>
          <cell r="H204" t="str">
            <v>S</v>
          </cell>
          <cell r="I204" t="str">
            <v>System Closed</v>
          </cell>
          <cell r="J204">
            <v>336297.68</v>
          </cell>
          <cell r="K204">
            <v>336297.68</v>
          </cell>
          <cell r="L204">
            <v>336297.68</v>
          </cell>
          <cell r="M204">
            <v>336297.68</v>
          </cell>
          <cell r="N204" t="str">
            <v>PESHEHONOFF/K WILSON</v>
          </cell>
        </row>
        <row r="205">
          <cell r="A205" t="str">
            <v>16-C1301</v>
          </cell>
          <cell r="B205">
            <v>0</v>
          </cell>
          <cell r="C205" t="str">
            <v>S</v>
          </cell>
          <cell r="D205" t="str">
            <v>S0684</v>
          </cell>
          <cell r="E205" t="str">
            <v>CAROLYN STEPNEY</v>
          </cell>
          <cell r="F205" t="str">
            <v>D&amp;DMEC</v>
          </cell>
          <cell r="G205" t="str">
            <v>D&amp;D MECHANICAL INC</v>
          </cell>
          <cell r="H205" t="str">
            <v>S</v>
          </cell>
          <cell r="I205" t="str">
            <v>System Closed</v>
          </cell>
          <cell r="J205">
            <v>330962.05</v>
          </cell>
          <cell r="K205">
            <v>330962.05</v>
          </cell>
          <cell r="L205">
            <v>330962.05</v>
          </cell>
          <cell r="M205">
            <v>330962.05</v>
          </cell>
          <cell r="N205" t="str">
            <v>C STEPNEY/C WHITLATCH</v>
          </cell>
        </row>
        <row r="206">
          <cell r="A206" t="str">
            <v>17-C0086A</v>
          </cell>
          <cell r="B206">
            <v>0</v>
          </cell>
          <cell r="C206" t="str">
            <v>S</v>
          </cell>
          <cell r="D206" t="str">
            <v>T3153</v>
          </cell>
          <cell r="E206" t="str">
            <v>MELISSA TORRES</v>
          </cell>
          <cell r="F206" t="str">
            <v>MIT</v>
          </cell>
          <cell r="G206" t="str">
            <v>MASSACHUSETTS INST OF TEC</v>
          </cell>
          <cell r="H206" t="str">
            <v>S</v>
          </cell>
          <cell r="I206" t="str">
            <v>System Closed</v>
          </cell>
          <cell r="J206">
            <v>310000</v>
          </cell>
          <cell r="K206">
            <v>310000</v>
          </cell>
          <cell r="L206">
            <v>310000</v>
          </cell>
          <cell r="M206">
            <v>310000</v>
          </cell>
          <cell r="N206" t="str">
            <v>M TORRES/T WHITLATCH</v>
          </cell>
        </row>
        <row r="207">
          <cell r="A207" t="str">
            <v>17-C0211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ADVEN3</v>
          </cell>
          <cell r="G207" t="str">
            <v>ADVANCED ENG SYSTEMS LLC</v>
          </cell>
          <cell r="H207" t="str">
            <v>S</v>
          </cell>
          <cell r="I207" t="str">
            <v>System Closed</v>
          </cell>
          <cell r="J207">
            <v>833484.9</v>
          </cell>
          <cell r="K207">
            <v>833484.9</v>
          </cell>
          <cell r="L207">
            <v>833484.9</v>
          </cell>
          <cell r="M207">
            <v>833484.9</v>
          </cell>
          <cell r="N207" t="str">
            <v>M TORRES/C KAUFMANN</v>
          </cell>
        </row>
        <row r="208">
          <cell r="A208" t="str">
            <v>17-C0264</v>
          </cell>
          <cell r="B208">
            <v>0</v>
          </cell>
          <cell r="C208" t="str">
            <v>S</v>
          </cell>
          <cell r="D208" t="str">
            <v>M8395</v>
          </cell>
          <cell r="E208" t="str">
            <v>DEANN MADDOX</v>
          </cell>
          <cell r="F208" t="str">
            <v>MODCUS</v>
          </cell>
          <cell r="G208" t="str">
            <v>MODERN CUSTOM FABRICATION</v>
          </cell>
          <cell r="H208" t="str">
            <v>S</v>
          </cell>
          <cell r="I208" t="str">
            <v>System Closed</v>
          </cell>
          <cell r="J208">
            <v>857805</v>
          </cell>
          <cell r="K208">
            <v>857805</v>
          </cell>
          <cell r="L208">
            <v>857805</v>
          </cell>
          <cell r="M208">
            <v>857805</v>
          </cell>
          <cell r="N208" t="str">
            <v>D MADDOX/C DUBBE</v>
          </cell>
        </row>
        <row r="209">
          <cell r="A209" t="str">
            <v>17-C0265</v>
          </cell>
          <cell r="B209">
            <v>0</v>
          </cell>
          <cell r="C209" t="str">
            <v>S</v>
          </cell>
          <cell r="D209" t="str">
            <v>L3135</v>
          </cell>
          <cell r="E209" t="str">
            <v>MITCHELL LANEY</v>
          </cell>
          <cell r="F209" t="str">
            <v>DABIND</v>
          </cell>
          <cell r="G209" t="str">
            <v>DABAR INDUSTRIES LLC</v>
          </cell>
          <cell r="H209" t="str">
            <v>S</v>
          </cell>
          <cell r="I209" t="str">
            <v>System Closed</v>
          </cell>
          <cell r="J209">
            <v>1029880.98</v>
          </cell>
          <cell r="K209">
            <v>1029880.98</v>
          </cell>
          <cell r="L209">
            <v>1029880.98</v>
          </cell>
          <cell r="M209">
            <v>1029880.98</v>
          </cell>
          <cell r="N209" t="str">
            <v>J TENBUSCH/C DUBBE</v>
          </cell>
        </row>
        <row r="210">
          <cell r="A210" t="str">
            <v>17-C0367</v>
          </cell>
          <cell r="B210">
            <v>0</v>
          </cell>
          <cell r="C210" t="str">
            <v>S</v>
          </cell>
          <cell r="D210" t="str">
            <v>T3153</v>
          </cell>
          <cell r="E210" t="str">
            <v>MELISSA TORRES</v>
          </cell>
          <cell r="F210" t="str">
            <v>ABILIT</v>
          </cell>
          <cell r="G210" t="str">
            <v>BENNU GROUP INC</v>
          </cell>
          <cell r="H210" t="str">
            <v>S</v>
          </cell>
          <cell r="I210" t="str">
            <v>System Closed</v>
          </cell>
          <cell r="J210">
            <v>923381</v>
          </cell>
          <cell r="K210">
            <v>923381</v>
          </cell>
          <cell r="L210">
            <v>923381</v>
          </cell>
          <cell r="M210">
            <v>923381</v>
          </cell>
          <cell r="N210" t="str">
            <v>M TORRES/C KAUFMANN</v>
          </cell>
        </row>
        <row r="211">
          <cell r="A211" t="str">
            <v>17-C0529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WESSIN</v>
          </cell>
          <cell r="G211" t="str">
            <v>WESSINGTON CRYOGENICS LTD</v>
          </cell>
          <cell r="H211" t="str">
            <v>S</v>
          </cell>
          <cell r="I211" t="str">
            <v>System Closed</v>
          </cell>
          <cell r="J211">
            <v>266559.03000000003</v>
          </cell>
          <cell r="K211">
            <v>266559.03000000003</v>
          </cell>
          <cell r="L211">
            <v>266559.03000000003</v>
          </cell>
          <cell r="M211">
            <v>266559.03000000003</v>
          </cell>
          <cell r="N211" t="str">
            <v>M TORRES/C KAUFMANN</v>
          </cell>
        </row>
        <row r="212">
          <cell r="A212" t="str">
            <v>17-C0631</v>
          </cell>
          <cell r="B212">
            <v>0</v>
          </cell>
          <cell r="C212" t="str">
            <v>S</v>
          </cell>
          <cell r="D212" t="str">
            <v>P2226</v>
          </cell>
          <cell r="E212" t="str">
            <v>THEODORE PESHEHONOFF</v>
          </cell>
          <cell r="F212" t="str">
            <v>PHPKTE</v>
          </cell>
          <cell r="G212" t="str">
            <v>KENDALL HOLDINGS LTD.</v>
          </cell>
          <cell r="H212" t="str">
            <v>S</v>
          </cell>
          <cell r="I212" t="str">
            <v>System Closed</v>
          </cell>
          <cell r="J212">
            <v>345076</v>
          </cell>
          <cell r="K212">
            <v>345076</v>
          </cell>
          <cell r="L212">
            <v>345076</v>
          </cell>
          <cell r="M212">
            <v>345076</v>
          </cell>
          <cell r="N212" t="str">
            <v>PESHEHONOFF/C KAUFMAN</v>
          </cell>
        </row>
        <row r="213">
          <cell r="A213" t="str">
            <v>17-C0686</v>
          </cell>
          <cell r="B213">
            <v>0</v>
          </cell>
          <cell r="C213" t="str">
            <v>S</v>
          </cell>
          <cell r="D213" t="str">
            <v>T3153</v>
          </cell>
          <cell r="E213" t="str">
            <v>MELISSA TORRES</v>
          </cell>
          <cell r="F213" t="str">
            <v>HIGHPO</v>
          </cell>
          <cell r="G213" t="str">
            <v xml:space="preserve">HIGH POINT CONSULTING </v>
          </cell>
          <cell r="H213" t="str">
            <v>S</v>
          </cell>
          <cell r="I213" t="str">
            <v>System Closed</v>
          </cell>
          <cell r="J213">
            <v>581971.73</v>
          </cell>
          <cell r="K213">
            <v>581971.73</v>
          </cell>
          <cell r="L213">
            <v>581971.73</v>
          </cell>
          <cell r="M213">
            <v>581971.73</v>
          </cell>
          <cell r="N213" t="str">
            <v>M TORRES/C SCANLON</v>
          </cell>
        </row>
        <row r="214">
          <cell r="A214" t="str">
            <v>17-C0716</v>
          </cell>
          <cell r="B214">
            <v>0</v>
          </cell>
          <cell r="C214" t="str">
            <v>S</v>
          </cell>
          <cell r="D214" t="str">
            <v>S0684</v>
          </cell>
          <cell r="E214" t="str">
            <v>CAROLYN STEPNEY</v>
          </cell>
          <cell r="F214" t="str">
            <v>ROOFIN</v>
          </cell>
          <cell r="G214" t="str">
            <v xml:space="preserve">ROOFING AND SUSTAINABLE </v>
          </cell>
          <cell r="H214" t="str">
            <v>S</v>
          </cell>
          <cell r="I214" t="str">
            <v>System Closed</v>
          </cell>
          <cell r="J214">
            <v>396518.11</v>
          </cell>
          <cell r="K214">
            <v>396518.11</v>
          </cell>
          <cell r="L214">
            <v>396518.11</v>
          </cell>
          <cell r="M214">
            <v>396518.11</v>
          </cell>
          <cell r="N214" t="str">
            <v>C STEPNEY/S CHANDRA</v>
          </cell>
        </row>
        <row r="215">
          <cell r="A215" t="str">
            <v>17-C1092</v>
          </cell>
          <cell r="B215">
            <v>0</v>
          </cell>
          <cell r="C215" t="str">
            <v>S</v>
          </cell>
          <cell r="D215" t="str">
            <v>T3153</v>
          </cell>
          <cell r="E215" t="str">
            <v>MELISSA TORRES</v>
          </cell>
          <cell r="F215" t="str">
            <v>ABILIT</v>
          </cell>
          <cell r="G215" t="str">
            <v>BENNU GROUP INC</v>
          </cell>
          <cell r="H215" t="str">
            <v>S</v>
          </cell>
          <cell r="I215" t="str">
            <v>System Closed</v>
          </cell>
          <cell r="J215">
            <v>525456</v>
          </cell>
          <cell r="K215">
            <v>525456</v>
          </cell>
          <cell r="L215">
            <v>525456</v>
          </cell>
          <cell r="M215">
            <v>525456</v>
          </cell>
          <cell r="N215" t="str">
            <v>M TORRES/K DIXON</v>
          </cell>
        </row>
        <row r="216">
          <cell r="A216" t="str">
            <v>17-C1093</v>
          </cell>
          <cell r="B216">
            <v>0</v>
          </cell>
          <cell r="C216" t="str">
            <v>S</v>
          </cell>
          <cell r="D216" t="str">
            <v>T3335</v>
          </cell>
          <cell r="E216" t="str">
            <v>GIUSEPPINA TENBUSCH</v>
          </cell>
          <cell r="F216" t="str">
            <v>OLDDO4</v>
          </cell>
          <cell r="G216" t="str">
            <v>OLD DOMINION UNIV. RESEAR</v>
          </cell>
          <cell r="H216" t="str">
            <v>O</v>
          </cell>
          <cell r="I216" t="str">
            <v>Open</v>
          </cell>
          <cell r="J216">
            <v>2363592.39</v>
          </cell>
          <cell r="K216">
            <v>2208205.54</v>
          </cell>
          <cell r="L216">
            <v>1991067.8</v>
          </cell>
          <cell r="M216">
            <v>1991067.8</v>
          </cell>
          <cell r="N216" t="str">
            <v>J TENBUSCH/TANYA STEWART</v>
          </cell>
        </row>
        <row r="217">
          <cell r="A217" t="str">
            <v>17-C1142</v>
          </cell>
          <cell r="B217">
            <v>0</v>
          </cell>
          <cell r="C217" t="str">
            <v>S</v>
          </cell>
          <cell r="D217" t="str">
            <v>T3153</v>
          </cell>
          <cell r="E217" t="str">
            <v>MELISSA TORRES</v>
          </cell>
          <cell r="F217" t="str">
            <v>TEXA&amp;M</v>
          </cell>
          <cell r="G217" t="str">
            <v>TEXAS A&amp;M UNIVERSITY</v>
          </cell>
          <cell r="H217" t="str">
            <v>S</v>
          </cell>
          <cell r="I217" t="str">
            <v>System Closed</v>
          </cell>
          <cell r="J217">
            <v>206700</v>
          </cell>
          <cell r="K217">
            <v>206700</v>
          </cell>
          <cell r="L217">
            <v>206700</v>
          </cell>
          <cell r="M217">
            <v>206700</v>
          </cell>
          <cell r="N217" t="str">
            <v>M TORRES/T MICHALSKI</v>
          </cell>
        </row>
        <row r="218">
          <cell r="A218" t="str">
            <v>17-C1148</v>
          </cell>
          <cell r="B218">
            <v>0</v>
          </cell>
          <cell r="C218" t="str">
            <v>S</v>
          </cell>
          <cell r="D218" t="str">
            <v>K7103</v>
          </cell>
          <cell r="E218" t="str">
            <v>MICHELE KHASIDIS</v>
          </cell>
          <cell r="F218" t="str">
            <v>THECAT</v>
          </cell>
          <cell r="G218" t="str">
            <v xml:space="preserve">THE CATHOLIC UNIVERSITY  </v>
          </cell>
          <cell r="H218" t="str">
            <v>O</v>
          </cell>
          <cell r="I218" t="str">
            <v>Open</v>
          </cell>
          <cell r="J218">
            <v>286841.74</v>
          </cell>
          <cell r="K218">
            <v>263707.74</v>
          </cell>
          <cell r="L218">
            <v>263707.74</v>
          </cell>
          <cell r="M218">
            <v>263707.74</v>
          </cell>
          <cell r="N218" t="str">
            <v>M KHASIDIS/TANYA STEWART</v>
          </cell>
        </row>
        <row r="219">
          <cell r="A219" t="str">
            <v>17-C1149</v>
          </cell>
          <cell r="B219">
            <v>0</v>
          </cell>
          <cell r="C219" t="str">
            <v>S</v>
          </cell>
          <cell r="D219" t="str">
            <v>G4532</v>
          </cell>
          <cell r="E219" t="str">
            <v>DENISE LEARY-STITH</v>
          </cell>
          <cell r="F219" t="str">
            <v>W&amp;M</v>
          </cell>
          <cell r="G219" t="str">
            <v>COLLEGE OF WILLIAM &amp; MARY</v>
          </cell>
          <cell r="H219" t="str">
            <v>O</v>
          </cell>
          <cell r="I219" t="str">
            <v>Open</v>
          </cell>
          <cell r="J219">
            <v>438778.23</v>
          </cell>
          <cell r="K219">
            <v>372280.13</v>
          </cell>
          <cell r="L219">
            <v>336653.23</v>
          </cell>
          <cell r="M219">
            <v>336653.23</v>
          </cell>
          <cell r="N219" t="str">
            <v>D LEARY/TANYA STEWART</v>
          </cell>
        </row>
        <row r="220">
          <cell r="A220" t="str">
            <v>17-C1150</v>
          </cell>
          <cell r="B220">
            <v>0</v>
          </cell>
          <cell r="C220" t="str">
            <v>S</v>
          </cell>
          <cell r="D220" t="str">
            <v>T3335</v>
          </cell>
          <cell r="E220" t="str">
            <v>GIUSEPPINA TENBUSCH</v>
          </cell>
          <cell r="F220" t="str">
            <v>OLDDO4</v>
          </cell>
          <cell r="G220" t="str">
            <v>OLD DOMINION UNIV. RESEAR</v>
          </cell>
          <cell r="H220" t="str">
            <v>O</v>
          </cell>
          <cell r="I220" t="str">
            <v>Open</v>
          </cell>
          <cell r="J220">
            <v>1012852.58</v>
          </cell>
          <cell r="K220">
            <v>881245.83</v>
          </cell>
          <cell r="L220">
            <v>771076.98</v>
          </cell>
          <cell r="M220">
            <v>771076.98</v>
          </cell>
          <cell r="N220" t="str">
            <v>J TENBUSCH/TANYA STEWART</v>
          </cell>
        </row>
        <row r="221">
          <cell r="A221" t="str">
            <v>17-C1197</v>
          </cell>
          <cell r="B221">
            <v>0</v>
          </cell>
          <cell r="C221" t="str">
            <v>S</v>
          </cell>
          <cell r="D221" t="str">
            <v>T3335</v>
          </cell>
          <cell r="E221" t="str">
            <v>GIUSEPPINA TENBUSCH</v>
          </cell>
          <cell r="F221" t="str">
            <v>HAMUNI</v>
          </cell>
          <cell r="G221" t="str">
            <v>HAMPTON UNIVERSITY</v>
          </cell>
          <cell r="H221" t="str">
            <v>O</v>
          </cell>
          <cell r="I221" t="str">
            <v>Open</v>
          </cell>
          <cell r="J221">
            <v>183583.35999999999</v>
          </cell>
          <cell r="K221">
            <v>159833.35999999999</v>
          </cell>
          <cell r="L221">
            <v>159833.35999999999</v>
          </cell>
          <cell r="M221">
            <v>159833.35999999999</v>
          </cell>
          <cell r="N221" t="str">
            <v>J TENBUSCH/TANYA STEWART</v>
          </cell>
        </row>
        <row r="222">
          <cell r="A222" t="str">
            <v>18-C0109</v>
          </cell>
          <cell r="B222">
            <v>0</v>
          </cell>
          <cell r="C222" t="str">
            <v>S</v>
          </cell>
          <cell r="D222" t="str">
            <v>T3335</v>
          </cell>
          <cell r="E222" t="str">
            <v>GIUSEPPINA TENBUSCH</v>
          </cell>
          <cell r="F222" t="str">
            <v>UNC-CH</v>
          </cell>
          <cell r="G222" t="str">
            <v>UNIV OF N CAROLINA CHAPEL</v>
          </cell>
          <cell r="H222" t="str">
            <v>S</v>
          </cell>
          <cell r="I222" t="str">
            <v>System Closed</v>
          </cell>
          <cell r="J222">
            <v>162166.26999999999</v>
          </cell>
          <cell r="K222">
            <v>162166.26999999999</v>
          </cell>
          <cell r="L222">
            <v>162166.26999999999</v>
          </cell>
          <cell r="M222">
            <v>162166.26999999999</v>
          </cell>
          <cell r="N222" t="str">
            <v>J TENBUSCH/TANYA STEWART</v>
          </cell>
        </row>
        <row r="223">
          <cell r="A223" t="str">
            <v>18-C0191</v>
          </cell>
          <cell r="B223">
            <v>0</v>
          </cell>
          <cell r="C223" t="str">
            <v>S</v>
          </cell>
          <cell r="D223" t="str">
            <v>P2226</v>
          </cell>
          <cell r="E223" t="str">
            <v>THEODORE PESHEHONOFF</v>
          </cell>
          <cell r="F223" t="str">
            <v>SEMPRO</v>
          </cell>
          <cell r="G223" t="str">
            <v>SEMICONDUCTOR PROCESS</v>
          </cell>
          <cell r="H223" t="str">
            <v>S</v>
          </cell>
          <cell r="I223" t="str">
            <v>System Closed</v>
          </cell>
          <cell r="J223">
            <v>666874</v>
          </cell>
          <cell r="K223">
            <v>666874</v>
          </cell>
          <cell r="L223">
            <v>666874</v>
          </cell>
          <cell r="M223">
            <v>666874</v>
          </cell>
          <cell r="N223" t="str">
            <v>T PESHEHONOFF/P DENNY</v>
          </cell>
        </row>
        <row r="224">
          <cell r="A224" t="str">
            <v>18-C0207</v>
          </cell>
          <cell r="B224">
            <v>0</v>
          </cell>
          <cell r="C224" t="str">
            <v>S</v>
          </cell>
          <cell r="D224" t="str">
            <v>L3135</v>
          </cell>
          <cell r="E224" t="str">
            <v>MITCHELL LANEY</v>
          </cell>
          <cell r="F224" t="str">
            <v>RIRESE</v>
          </cell>
          <cell r="G224" t="str">
            <v>RI RESEARCH INSTRUMENTS</v>
          </cell>
          <cell r="H224" t="str">
            <v>S</v>
          </cell>
          <cell r="I224" t="str">
            <v>System Closed</v>
          </cell>
          <cell r="J224">
            <v>359442.93</v>
          </cell>
          <cell r="K224">
            <v>359442.93</v>
          </cell>
          <cell r="L224">
            <v>359442.93</v>
          </cell>
          <cell r="M224">
            <v>359442.93</v>
          </cell>
          <cell r="N224" t="str">
            <v>M LANEY/KATHERINE WILSON</v>
          </cell>
        </row>
        <row r="225">
          <cell r="A225" t="str">
            <v>18-C0233A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643326.80000000005</v>
          </cell>
          <cell r="K225">
            <v>643326.80000000005</v>
          </cell>
          <cell r="L225">
            <v>643326.80000000005</v>
          </cell>
          <cell r="M225">
            <v>643326.80000000005</v>
          </cell>
          <cell r="N225" t="str">
            <v>M LANEY/M DICKEY/K WILSON</v>
          </cell>
        </row>
        <row r="226">
          <cell r="A226" t="str">
            <v>18-C0268</v>
          </cell>
          <cell r="B226">
            <v>0</v>
          </cell>
          <cell r="C226" t="str">
            <v>S</v>
          </cell>
          <cell r="D226" t="str">
            <v>T3335</v>
          </cell>
          <cell r="E226" t="str">
            <v>GIUSEPPINA TENBUSCH</v>
          </cell>
          <cell r="F226" t="str">
            <v>DUKEU2</v>
          </cell>
          <cell r="G226" t="str">
            <v>DUKE UNIVERSITY</v>
          </cell>
          <cell r="H226" t="str">
            <v>O</v>
          </cell>
          <cell r="I226" t="str">
            <v>Open</v>
          </cell>
          <cell r="J226">
            <v>192269.23</v>
          </cell>
          <cell r="K226">
            <v>174518.76</v>
          </cell>
          <cell r="L226">
            <v>174518.76</v>
          </cell>
          <cell r="M226">
            <v>174518.76</v>
          </cell>
          <cell r="N226" t="str">
            <v>J TENBUSCH/TANYA STEWART</v>
          </cell>
        </row>
        <row r="227">
          <cell r="A227" t="str">
            <v>18-C0331</v>
          </cell>
          <cell r="B227">
            <v>0</v>
          </cell>
          <cell r="C227" t="str">
            <v>S</v>
          </cell>
          <cell r="D227" t="str">
            <v>T3153</v>
          </cell>
          <cell r="E227" t="str">
            <v>MELISSA TORRES</v>
          </cell>
          <cell r="F227" t="str">
            <v>WEKAAG</v>
          </cell>
          <cell r="G227" t="str">
            <v>WEKA AG</v>
          </cell>
          <cell r="H227" t="str">
            <v>S</v>
          </cell>
          <cell r="I227" t="str">
            <v>System Closed</v>
          </cell>
          <cell r="J227">
            <v>302512.34000000003</v>
          </cell>
          <cell r="K227">
            <v>302512.34000000003</v>
          </cell>
          <cell r="L227">
            <v>302512.34000000003</v>
          </cell>
          <cell r="M227">
            <v>302512.34000000003</v>
          </cell>
          <cell r="N227" t="str">
            <v>M TORRES/C KAUFMANN</v>
          </cell>
        </row>
        <row r="228">
          <cell r="A228" t="str">
            <v>18-C0415</v>
          </cell>
          <cell r="B228">
            <v>0</v>
          </cell>
          <cell r="C228" t="str">
            <v>S</v>
          </cell>
          <cell r="D228" t="str">
            <v>P2226</v>
          </cell>
          <cell r="E228" t="str">
            <v>THEODORE PESHEHONOFF</v>
          </cell>
          <cell r="F228" t="str">
            <v>AIRLI3</v>
          </cell>
          <cell r="G228" t="str">
            <v>AIR LIQUIDE ADVANCED TECH</v>
          </cell>
          <cell r="H228" t="str">
            <v>O</v>
          </cell>
          <cell r="I228" t="str">
            <v>Open</v>
          </cell>
          <cell r="J228">
            <v>2512855</v>
          </cell>
          <cell r="K228">
            <v>2362726</v>
          </cell>
          <cell r="L228">
            <v>2362726</v>
          </cell>
          <cell r="M228">
            <v>2362726</v>
          </cell>
          <cell r="N228" t="str">
            <v>T PESHEHONOFF/NORTON</v>
          </cell>
        </row>
        <row r="229">
          <cell r="A229" t="str">
            <v>18-C0419</v>
          </cell>
          <cell r="B229">
            <v>0</v>
          </cell>
          <cell r="C229" t="str">
            <v>S</v>
          </cell>
          <cell r="D229" t="str">
            <v>L3135</v>
          </cell>
          <cell r="E229" t="str">
            <v>MITCHELL LANEY</v>
          </cell>
          <cell r="F229" t="str">
            <v>RIRESE</v>
          </cell>
          <cell r="G229" t="str">
            <v>RI RESEARCH INSTRUMENTS</v>
          </cell>
          <cell r="H229" t="str">
            <v>S</v>
          </cell>
          <cell r="I229" t="str">
            <v>System Closed</v>
          </cell>
          <cell r="J229">
            <v>1004999.94</v>
          </cell>
          <cell r="K229">
            <v>1004999.94</v>
          </cell>
          <cell r="L229">
            <v>1004999.94</v>
          </cell>
          <cell r="M229">
            <v>1004999.94</v>
          </cell>
          <cell r="N229" t="str">
            <v>M LANEY/K WILSON</v>
          </cell>
        </row>
        <row r="230">
          <cell r="A230" t="str">
            <v>18-C0426</v>
          </cell>
          <cell r="B230">
            <v>0</v>
          </cell>
          <cell r="C230" t="str">
            <v>S</v>
          </cell>
          <cell r="D230" t="str">
            <v>T3153</v>
          </cell>
          <cell r="E230" t="str">
            <v>MELISSA TORRES</v>
          </cell>
          <cell r="F230" t="str">
            <v>INSTR2</v>
          </cell>
          <cell r="G230" t="str">
            <v xml:space="preserve">INSTRUMENT &amp; CON SYS ENG </v>
          </cell>
          <cell r="H230" t="str">
            <v>S</v>
          </cell>
          <cell r="I230" t="str">
            <v>System Closed</v>
          </cell>
          <cell r="J230">
            <v>673382.6</v>
          </cell>
          <cell r="K230">
            <v>673382.6</v>
          </cell>
          <cell r="L230">
            <v>673382.6</v>
          </cell>
          <cell r="M230">
            <v>673382.6</v>
          </cell>
          <cell r="N230" t="str">
            <v>M TORRES/C SCANLON/SLAC</v>
          </cell>
        </row>
        <row r="231">
          <cell r="A231" t="str">
            <v>18-C0507</v>
          </cell>
          <cell r="B231">
            <v>0</v>
          </cell>
          <cell r="C231" t="str">
            <v>S</v>
          </cell>
          <cell r="D231" t="str">
            <v>G4532</v>
          </cell>
          <cell r="E231" t="str">
            <v>DENISE LEARY-STITH</v>
          </cell>
          <cell r="F231" t="str">
            <v>W&amp;M</v>
          </cell>
          <cell r="G231" t="str">
            <v>COLLEGE OF WILLIAM &amp; MARY</v>
          </cell>
          <cell r="H231" t="str">
            <v>O</v>
          </cell>
          <cell r="I231" t="str">
            <v>Open</v>
          </cell>
          <cell r="J231">
            <v>797626.36</v>
          </cell>
          <cell r="K231">
            <v>671395.32</v>
          </cell>
          <cell r="L231">
            <v>640652.43999999994</v>
          </cell>
          <cell r="M231">
            <v>640652.43999999994</v>
          </cell>
          <cell r="N231" t="str">
            <v>D LEARY/TANYA STEWART</v>
          </cell>
        </row>
        <row r="232">
          <cell r="A232" t="str">
            <v>18-C0547</v>
          </cell>
          <cell r="B232">
            <v>0</v>
          </cell>
          <cell r="C232" t="str">
            <v>S</v>
          </cell>
          <cell r="D232" t="str">
            <v>M8395</v>
          </cell>
          <cell r="E232" t="str">
            <v>DEANN MADDOX</v>
          </cell>
          <cell r="F232" t="str">
            <v>DABIND</v>
          </cell>
          <cell r="G232" t="str">
            <v>DABAR INDUSTRIES LLC</v>
          </cell>
          <cell r="H232" t="str">
            <v>S</v>
          </cell>
          <cell r="I232" t="str">
            <v>System Closed</v>
          </cell>
          <cell r="J232">
            <v>190780</v>
          </cell>
          <cell r="K232">
            <v>190780</v>
          </cell>
          <cell r="L232">
            <v>190780</v>
          </cell>
          <cell r="M232">
            <v>190780</v>
          </cell>
          <cell r="N232" t="str">
            <v>D MADDOXK MACHA</v>
          </cell>
        </row>
        <row r="233">
          <cell r="A233" t="str">
            <v>18-C0548</v>
          </cell>
          <cell r="B233">
            <v>0</v>
          </cell>
          <cell r="C233" t="str">
            <v>S</v>
          </cell>
          <cell r="D233" t="str">
            <v>H3243</v>
          </cell>
          <cell r="E233" t="str">
            <v>THOMAS HURATIAK</v>
          </cell>
          <cell r="F233" t="str">
            <v>DANFYS</v>
          </cell>
          <cell r="G233" t="str">
            <v>DANFYSIK A/S</v>
          </cell>
          <cell r="H233" t="str">
            <v>O</v>
          </cell>
          <cell r="I233" t="str">
            <v>Open</v>
          </cell>
          <cell r="J233">
            <v>492842</v>
          </cell>
          <cell r="K233">
            <v>485616.94</v>
          </cell>
          <cell r="L233">
            <v>485614.5</v>
          </cell>
          <cell r="M233">
            <v>485614.5</v>
          </cell>
          <cell r="N233" t="str">
            <v>J HURATIAK/JAMES COLEMAN</v>
          </cell>
        </row>
        <row r="234">
          <cell r="A234" t="str">
            <v>18-C0651</v>
          </cell>
          <cell r="B234">
            <v>0</v>
          </cell>
          <cell r="C234" t="str">
            <v>S</v>
          </cell>
          <cell r="D234" t="str">
            <v>T3153</v>
          </cell>
          <cell r="E234" t="str">
            <v>MELISSA TORRES</v>
          </cell>
          <cell r="F234" t="str">
            <v>DEMHOL</v>
          </cell>
          <cell r="G234" t="str">
            <v>DEMACO HOLLAND BV</v>
          </cell>
          <cell r="H234" t="str">
            <v>S</v>
          </cell>
          <cell r="I234" t="str">
            <v>System Closed</v>
          </cell>
          <cell r="J234">
            <v>2098254.2400000002</v>
          </cell>
          <cell r="K234">
            <v>2098254.2400000002</v>
          </cell>
          <cell r="L234">
            <v>2098254.2400000002</v>
          </cell>
          <cell r="M234">
            <v>2098254.2400000002</v>
          </cell>
          <cell r="N234" t="str">
            <v>M TORRES/C KAUFMANN</v>
          </cell>
        </row>
        <row r="235">
          <cell r="A235" t="str">
            <v>18-C0760</v>
          </cell>
          <cell r="B235">
            <v>0</v>
          </cell>
          <cell r="C235" t="str">
            <v>S</v>
          </cell>
          <cell r="D235" t="str">
            <v>P2226</v>
          </cell>
          <cell r="E235" t="str">
            <v>THEODORE PESHEHONOFF</v>
          </cell>
          <cell r="F235" t="str">
            <v>PHPKTE</v>
          </cell>
          <cell r="G235" t="str">
            <v>KENDALL HOLDINGS LTD.</v>
          </cell>
          <cell r="H235" t="str">
            <v>S</v>
          </cell>
          <cell r="I235" t="str">
            <v>System Closed</v>
          </cell>
          <cell r="J235">
            <v>668650</v>
          </cell>
          <cell r="K235">
            <v>668650</v>
          </cell>
          <cell r="L235">
            <v>668650</v>
          </cell>
          <cell r="M235">
            <v>668650</v>
          </cell>
          <cell r="N235" t="str">
            <v>PESHEH/LAVERDURE</v>
          </cell>
        </row>
        <row r="236">
          <cell r="A236" t="str">
            <v>18-C0761</v>
          </cell>
          <cell r="B236">
            <v>0</v>
          </cell>
          <cell r="C236" t="str">
            <v>S</v>
          </cell>
          <cell r="D236" t="str">
            <v>P2226</v>
          </cell>
          <cell r="E236" t="str">
            <v>THEODORE PESHEHONOFF</v>
          </cell>
          <cell r="F236" t="str">
            <v>LINDEE</v>
          </cell>
          <cell r="G236" t="str">
            <v xml:space="preserve">LINDE ENGINEERING NORTH </v>
          </cell>
          <cell r="H236" t="str">
            <v>S</v>
          </cell>
          <cell r="I236" t="str">
            <v>System Closed</v>
          </cell>
          <cell r="J236">
            <v>890289.42</v>
          </cell>
          <cell r="K236">
            <v>890289.42</v>
          </cell>
          <cell r="L236">
            <v>890289.42</v>
          </cell>
          <cell r="M236">
            <v>890289.42</v>
          </cell>
          <cell r="N236" t="str">
            <v>PESHEHONOFF/LAVERDURE</v>
          </cell>
        </row>
        <row r="237">
          <cell r="A237" t="str">
            <v>18-C0837</v>
          </cell>
          <cell r="B237">
            <v>0</v>
          </cell>
          <cell r="C237" t="str">
            <v>S</v>
          </cell>
          <cell r="D237" t="str">
            <v>H3243</v>
          </cell>
          <cell r="E237" t="str">
            <v>THOMAS HURATIAK</v>
          </cell>
          <cell r="F237" t="str">
            <v>MASONA</v>
          </cell>
          <cell r="G237" t="str">
            <v>ROBERT E MASON &amp; ASSOCIAT</v>
          </cell>
          <cell r="H237" t="str">
            <v>S</v>
          </cell>
          <cell r="I237" t="str">
            <v>System Closed</v>
          </cell>
          <cell r="J237">
            <v>344018.75</v>
          </cell>
          <cell r="K237">
            <v>344018.75</v>
          </cell>
          <cell r="L237">
            <v>344018.75</v>
          </cell>
          <cell r="M237">
            <v>344018.75</v>
          </cell>
          <cell r="N237" t="str">
            <v>T HURATIAK/CHASE DUBBE</v>
          </cell>
        </row>
        <row r="238">
          <cell r="A238" t="str">
            <v>18-C0946</v>
          </cell>
          <cell r="B238">
            <v>0</v>
          </cell>
          <cell r="C238" t="str">
            <v>S</v>
          </cell>
          <cell r="D238" t="str">
            <v>H3243</v>
          </cell>
          <cell r="E238" t="str">
            <v>THOMAS HURATIAK</v>
          </cell>
          <cell r="F238" t="str">
            <v>ABILIT</v>
          </cell>
          <cell r="G238" t="str">
            <v>BENNU GROUP INC</v>
          </cell>
          <cell r="H238" t="str">
            <v>S</v>
          </cell>
          <cell r="I238" t="str">
            <v>System Closed</v>
          </cell>
          <cell r="J238">
            <v>198086</v>
          </cell>
          <cell r="K238">
            <v>198086</v>
          </cell>
          <cell r="L238">
            <v>198086</v>
          </cell>
          <cell r="M238">
            <v>198086</v>
          </cell>
          <cell r="N238" t="str">
            <v>T HURATIAK/C KAUFMANN</v>
          </cell>
        </row>
        <row r="239">
          <cell r="A239" t="str">
            <v>18-C1361</v>
          </cell>
          <cell r="B239">
            <v>0</v>
          </cell>
          <cell r="C239" t="str">
            <v>S</v>
          </cell>
          <cell r="D239" t="str">
            <v>T3335</v>
          </cell>
          <cell r="E239" t="str">
            <v>GIUSEPPINA TENBUSCH</v>
          </cell>
          <cell r="F239" t="str">
            <v>HAMUNI</v>
          </cell>
          <cell r="G239" t="str">
            <v>HAMPTON UNIVERSITY</v>
          </cell>
          <cell r="H239" t="str">
            <v>O</v>
          </cell>
          <cell r="I239" t="str">
            <v>Open</v>
          </cell>
          <cell r="J239">
            <v>332987.21000000002</v>
          </cell>
          <cell r="K239">
            <v>297769.75</v>
          </cell>
          <cell r="L239">
            <v>289550.03000000003</v>
          </cell>
          <cell r="M239">
            <v>289550.03000000003</v>
          </cell>
          <cell r="N239" t="str">
            <v>J TENBUSCH/TANYA STEWART</v>
          </cell>
        </row>
        <row r="240">
          <cell r="A240" t="str">
            <v>18-C1373</v>
          </cell>
          <cell r="B240">
            <v>0</v>
          </cell>
          <cell r="C240" t="str">
            <v>S</v>
          </cell>
          <cell r="D240" t="str">
            <v>T3335</v>
          </cell>
          <cell r="E240" t="str">
            <v>GIUSEPPINA TENBUSCH</v>
          </cell>
          <cell r="F240" t="str">
            <v>INDIAN</v>
          </cell>
          <cell r="G240" t="str">
            <v>TRUSTEES OF INDIANA UNIVE</v>
          </cell>
          <cell r="H240" t="str">
            <v>O</v>
          </cell>
          <cell r="I240" t="str">
            <v>Open</v>
          </cell>
          <cell r="J240">
            <v>292469.8</v>
          </cell>
          <cell r="K240">
            <v>278912.3</v>
          </cell>
          <cell r="L240">
            <v>249940.5</v>
          </cell>
          <cell r="M240">
            <v>249940.5</v>
          </cell>
          <cell r="N240" t="str">
            <v>J TENBUSCH/TANYA STEWART</v>
          </cell>
        </row>
        <row r="241">
          <cell r="A241" t="str">
            <v>18-D0451</v>
          </cell>
          <cell r="B241">
            <v>0</v>
          </cell>
          <cell r="C241" t="str">
            <v>S</v>
          </cell>
          <cell r="D241" t="str">
            <v>P2226</v>
          </cell>
          <cell r="E241" t="str">
            <v>THEODORE PESHEHONOFF</v>
          </cell>
          <cell r="F241" t="str">
            <v>CHAE&amp;C</v>
          </cell>
          <cell r="G241" t="str">
            <v xml:space="preserve">CHART ENERGY &amp; CHEMICALS </v>
          </cell>
          <cell r="H241" t="str">
            <v>S</v>
          </cell>
          <cell r="I241" t="str">
            <v>System Closed</v>
          </cell>
          <cell r="J241">
            <v>116000</v>
          </cell>
          <cell r="K241">
            <v>116000</v>
          </cell>
          <cell r="L241">
            <v>116000</v>
          </cell>
          <cell r="M241">
            <v>116000</v>
          </cell>
          <cell r="N241" t="str">
            <v>Peshehonoff /Shirley Yang</v>
          </cell>
        </row>
        <row r="242">
          <cell r="A242" t="str">
            <v>18-D0491</v>
          </cell>
          <cell r="B242">
            <v>0</v>
          </cell>
          <cell r="C242" t="str">
            <v>S</v>
          </cell>
          <cell r="D242" t="str">
            <v>T3335</v>
          </cell>
          <cell r="E242" t="str">
            <v>GIUSEPPINA TENBUSCH</v>
          </cell>
          <cell r="F242" t="str">
            <v>CARREL</v>
          </cell>
          <cell r="G242" t="str">
            <v>CARR ELECTRICAL TECHNOLOG</v>
          </cell>
          <cell r="H242" t="str">
            <v>S</v>
          </cell>
          <cell r="I242" t="str">
            <v>System Closed</v>
          </cell>
          <cell r="J242">
            <v>111770</v>
          </cell>
          <cell r="K242">
            <v>111770</v>
          </cell>
          <cell r="L242">
            <v>111770</v>
          </cell>
          <cell r="M242">
            <v>111770</v>
          </cell>
          <cell r="N242" t="str">
            <v>J TENBUSCH/M SOLAROLI</v>
          </cell>
        </row>
        <row r="243">
          <cell r="A243" t="str">
            <v>18-D0642</v>
          </cell>
          <cell r="B243">
            <v>0</v>
          </cell>
          <cell r="C243" t="str">
            <v>S</v>
          </cell>
          <cell r="D243" t="str">
            <v>M8395</v>
          </cell>
          <cell r="E243" t="str">
            <v>DEANN MADDOX</v>
          </cell>
          <cell r="F243" t="str">
            <v>PHPKTE</v>
          </cell>
          <cell r="G243" t="str">
            <v>KENDALL HOLDINGS LTD.</v>
          </cell>
          <cell r="H243" t="str">
            <v>S</v>
          </cell>
          <cell r="I243" t="str">
            <v>System Closed</v>
          </cell>
          <cell r="J243">
            <v>89525</v>
          </cell>
          <cell r="K243">
            <v>89525</v>
          </cell>
          <cell r="L243">
            <v>89525</v>
          </cell>
          <cell r="M243">
            <v>89525</v>
          </cell>
          <cell r="N243" t="str">
            <v>D MADDOX/SHIRLEY YANG</v>
          </cell>
        </row>
        <row r="244">
          <cell r="A244" t="str">
            <v>18-D0912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CRAFT</v>
          </cell>
          <cell r="G244" t="str">
            <v>CRAFT MACHINE WORKS, INC.</v>
          </cell>
          <cell r="H244" t="str">
            <v>S</v>
          </cell>
          <cell r="I244" t="str">
            <v>System Closed</v>
          </cell>
          <cell r="J244">
            <v>79638.48</v>
          </cell>
          <cell r="K244">
            <v>79638.48</v>
          </cell>
          <cell r="L244">
            <v>79638.48</v>
          </cell>
          <cell r="M244">
            <v>79638.48</v>
          </cell>
          <cell r="N244" t="str">
            <v>PESHEHONOFF/J MATALEVICH</v>
          </cell>
        </row>
        <row r="245">
          <cell r="A245" t="str">
            <v>18-D1063</v>
          </cell>
          <cell r="B245">
            <v>0</v>
          </cell>
          <cell r="C245" t="str">
            <v>S</v>
          </cell>
          <cell r="D245" t="str">
            <v>P2226</v>
          </cell>
          <cell r="E245" t="str">
            <v>THEODORE PESHEHONOFF</v>
          </cell>
          <cell r="F245" t="str">
            <v>ABILIT</v>
          </cell>
          <cell r="G245" t="str">
            <v>BENNU GROUP INC</v>
          </cell>
          <cell r="H245" t="str">
            <v>S</v>
          </cell>
          <cell r="I245" t="str">
            <v>System Closed</v>
          </cell>
          <cell r="J245">
            <v>130635</v>
          </cell>
          <cell r="K245">
            <v>130635</v>
          </cell>
          <cell r="L245">
            <v>130635</v>
          </cell>
          <cell r="M245">
            <v>130635</v>
          </cell>
          <cell r="N245" t="str">
            <v>PESHEHONOFF/SHIRLEY YANG</v>
          </cell>
        </row>
        <row r="246">
          <cell r="A246" t="str">
            <v>18-P1387</v>
          </cell>
          <cell r="B246">
            <v>0</v>
          </cell>
          <cell r="C246" t="str">
            <v>S</v>
          </cell>
          <cell r="D246" t="str">
            <v>K7103</v>
          </cell>
          <cell r="E246" t="str">
            <v>MICHELE KHASIDIS</v>
          </cell>
          <cell r="F246" t="str">
            <v>THECAT</v>
          </cell>
          <cell r="G246" t="str">
            <v xml:space="preserve">THE CATHOLIC UNIVERSITY  </v>
          </cell>
          <cell r="H246" t="str">
            <v>O</v>
          </cell>
          <cell r="I246" t="str">
            <v>Open</v>
          </cell>
          <cell r="J246">
            <v>56216</v>
          </cell>
          <cell r="K246">
            <v>48680</v>
          </cell>
          <cell r="L246">
            <v>48680</v>
          </cell>
          <cell r="M246">
            <v>48680</v>
          </cell>
          <cell r="N246" t="str">
            <v>J ANTHONY/TANYA STEWART</v>
          </cell>
        </row>
        <row r="247">
          <cell r="A247" t="str">
            <v>19-C0747</v>
          </cell>
          <cell r="B247">
            <v>0</v>
          </cell>
          <cell r="C247" t="str">
            <v>S</v>
          </cell>
          <cell r="D247" t="str">
            <v>H3243</v>
          </cell>
          <cell r="E247" t="str">
            <v>THOMAS HURATIAK</v>
          </cell>
          <cell r="F247" t="str">
            <v>DANFYS</v>
          </cell>
          <cell r="G247" t="str">
            <v>DANFYSIK A/S</v>
          </cell>
          <cell r="H247" t="str">
            <v>O</v>
          </cell>
          <cell r="I247" t="str">
            <v>Open</v>
          </cell>
          <cell r="J247">
            <v>445900</v>
          </cell>
          <cell r="K247">
            <v>298970</v>
          </cell>
          <cell r="L247">
            <v>298970</v>
          </cell>
          <cell r="M247">
            <v>298970</v>
          </cell>
          <cell r="N247" t="str">
            <v>T HURATIAK/S LASSITER</v>
          </cell>
        </row>
        <row r="248">
          <cell r="A248" t="str">
            <v>19-C0777</v>
          </cell>
          <cell r="B248">
            <v>0</v>
          </cell>
          <cell r="C248" t="str">
            <v>S</v>
          </cell>
          <cell r="D248" t="str">
            <v>S0684</v>
          </cell>
          <cell r="E248" t="str">
            <v>CAROLYN STEPNEY</v>
          </cell>
          <cell r="F248" t="str">
            <v>D&amp;DMEC</v>
          </cell>
          <cell r="G248" t="str">
            <v>D&amp;D MECHANICAL INC</v>
          </cell>
          <cell r="H248" t="str">
            <v>O</v>
          </cell>
          <cell r="I248" t="str">
            <v>Open</v>
          </cell>
          <cell r="J248">
            <v>345140.79</v>
          </cell>
          <cell r="K248">
            <v>291520.37</v>
          </cell>
          <cell r="L248">
            <v>259806.3</v>
          </cell>
          <cell r="M248">
            <v>259806.3</v>
          </cell>
          <cell r="N248" t="str">
            <v>C STEPNEY/J WILLOUGHBY</v>
          </cell>
        </row>
        <row r="249">
          <cell r="A249" t="str">
            <v>19-C0871</v>
          </cell>
          <cell r="B249">
            <v>0</v>
          </cell>
          <cell r="C249" t="str">
            <v>S</v>
          </cell>
          <cell r="D249" t="str">
            <v>T3153</v>
          </cell>
          <cell r="E249" t="str">
            <v>MELISSA TORRES</v>
          </cell>
          <cell r="F249" t="str">
            <v>CARREL</v>
          </cell>
          <cell r="G249" t="str">
            <v>CARR ELECTRICAL TECHNOLOG</v>
          </cell>
          <cell r="H249" t="str">
            <v>S</v>
          </cell>
          <cell r="I249" t="str">
            <v>System Closed</v>
          </cell>
          <cell r="J249">
            <v>778543</v>
          </cell>
          <cell r="K249">
            <v>778543</v>
          </cell>
          <cell r="L249">
            <v>778543</v>
          </cell>
          <cell r="M249">
            <v>778543</v>
          </cell>
          <cell r="N249" t="str">
            <v>M TORRES/J WILLOUGHBY</v>
          </cell>
        </row>
        <row r="250">
          <cell r="A250" t="str">
            <v>19-C0904</v>
          </cell>
          <cell r="B250">
            <v>0</v>
          </cell>
          <cell r="C250" t="str">
            <v>S</v>
          </cell>
          <cell r="D250" t="str">
            <v>S0684</v>
          </cell>
          <cell r="E250" t="str">
            <v>CAROLYN STEPNEY</v>
          </cell>
          <cell r="F250" t="str">
            <v>HOMCON</v>
          </cell>
          <cell r="G250" t="str">
            <v>HOMELAND CONTRACTING CORP</v>
          </cell>
          <cell r="H250" t="str">
            <v>O</v>
          </cell>
          <cell r="I250" t="str">
            <v>Open</v>
          </cell>
          <cell r="J250">
            <v>1460471</v>
          </cell>
          <cell r="K250">
            <v>1052757.6299999999</v>
          </cell>
          <cell r="L250">
            <v>1052640.8799999999</v>
          </cell>
          <cell r="M250">
            <v>1052640.8799999999</v>
          </cell>
          <cell r="N250" t="str">
            <v>C STEPNEY/T RENZO</v>
          </cell>
        </row>
        <row r="251">
          <cell r="A251" t="str">
            <v>19-C1456</v>
          </cell>
          <cell r="B251">
            <v>0</v>
          </cell>
          <cell r="C251" t="str">
            <v>S</v>
          </cell>
          <cell r="D251" t="str">
            <v>K7103</v>
          </cell>
          <cell r="E251" t="str">
            <v>MICHELE KHASIDIS</v>
          </cell>
          <cell r="F251" t="str">
            <v>NORSTA</v>
          </cell>
          <cell r="G251" t="str">
            <v>NORFOLK STATE UNIVERSITY</v>
          </cell>
          <cell r="H251" t="str">
            <v>O</v>
          </cell>
          <cell r="I251" t="str">
            <v>Open</v>
          </cell>
          <cell r="J251">
            <v>55222.05</v>
          </cell>
          <cell r="K251">
            <v>55222.05</v>
          </cell>
          <cell r="L251">
            <v>7362.94</v>
          </cell>
          <cell r="M251">
            <v>7362.94</v>
          </cell>
          <cell r="N251" t="str">
            <v>M KHASIDIS/T STEWART</v>
          </cell>
        </row>
        <row r="252">
          <cell r="A252" t="str">
            <v>19-D0253</v>
          </cell>
          <cell r="B252">
            <v>0</v>
          </cell>
          <cell r="C252" t="str">
            <v>S</v>
          </cell>
          <cell r="D252" t="str">
            <v>T3335</v>
          </cell>
          <cell r="E252" t="str">
            <v>GIUSEPPINA TENBUSCH</v>
          </cell>
          <cell r="F252" t="str">
            <v>FLOSTA</v>
          </cell>
          <cell r="G252" t="str">
            <v>FLORIDA STATE UNIVERSITY</v>
          </cell>
          <cell r="H252" t="str">
            <v>O</v>
          </cell>
          <cell r="I252" t="str">
            <v>Open</v>
          </cell>
          <cell r="J252">
            <v>71671.64</v>
          </cell>
          <cell r="K252">
            <v>56081.56</v>
          </cell>
          <cell r="L252">
            <v>52906.720000000001</v>
          </cell>
          <cell r="M252">
            <v>52906.720000000001</v>
          </cell>
          <cell r="N252" t="str">
            <v>G TENBUSCH/TANYA STEWART</v>
          </cell>
        </row>
        <row r="253">
          <cell r="A253" t="str">
            <v>19-D0288</v>
          </cell>
          <cell r="B253">
            <v>0</v>
          </cell>
          <cell r="C253" t="str">
            <v>S</v>
          </cell>
          <cell r="D253" t="str">
            <v>T3335</v>
          </cell>
          <cell r="E253" t="str">
            <v>GIUSEPPINA TENBUSCH</v>
          </cell>
          <cell r="F253" t="str">
            <v>TEMPLE</v>
          </cell>
          <cell r="G253" t="str">
            <v>TEMPLE UNIVERSITY</v>
          </cell>
          <cell r="H253" t="str">
            <v>S</v>
          </cell>
          <cell r="I253" t="str">
            <v>System Closed</v>
          </cell>
          <cell r="J253">
            <v>11403</v>
          </cell>
          <cell r="K253">
            <v>11403</v>
          </cell>
          <cell r="L253">
            <v>11403</v>
          </cell>
          <cell r="M253">
            <v>11403</v>
          </cell>
          <cell r="N253" t="str">
            <v>G TENBUSCH/TANYA STEWART</v>
          </cell>
        </row>
        <row r="254">
          <cell r="A254" t="str">
            <v>19-D0351</v>
          </cell>
          <cell r="B254">
            <v>0</v>
          </cell>
          <cell r="C254" t="str">
            <v>S</v>
          </cell>
          <cell r="D254" t="str">
            <v>T3153</v>
          </cell>
          <cell r="E254" t="str">
            <v>MELISSA TORRES</v>
          </cell>
          <cell r="F254" t="str">
            <v>WESSIN</v>
          </cell>
          <cell r="G254" t="str">
            <v>WESSINGTON CRYOGENICS LTD</v>
          </cell>
          <cell r="H254" t="str">
            <v>O</v>
          </cell>
          <cell r="I254" t="str">
            <v>Open</v>
          </cell>
          <cell r="J254">
            <v>150622.01999999999</v>
          </cell>
          <cell r="K254">
            <v>150622.01999999999</v>
          </cell>
          <cell r="L254">
            <v>113194.87</v>
          </cell>
          <cell r="M254">
            <v>113194.87</v>
          </cell>
          <cell r="N254" t="str">
            <v>M TORRES/C KAUFMANN</v>
          </cell>
        </row>
        <row r="255">
          <cell r="A255" t="str">
            <v>19-D0382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MICHIG</v>
          </cell>
          <cell r="G255" t="str">
            <v>MICHIGAN STATE UNIVERSITY</v>
          </cell>
          <cell r="H255" t="str">
            <v>O</v>
          </cell>
          <cell r="I255" t="str">
            <v>Open</v>
          </cell>
          <cell r="J255">
            <v>82863.12</v>
          </cell>
          <cell r="K255">
            <v>45415.14</v>
          </cell>
          <cell r="L255">
            <v>38806.76</v>
          </cell>
          <cell r="M255">
            <v>38806.76</v>
          </cell>
          <cell r="N255" t="str">
            <v>M KHASIDIS/TANYA STEWART</v>
          </cell>
        </row>
        <row r="256">
          <cell r="A256" t="str">
            <v>19-D0461</v>
          </cell>
          <cell r="B256">
            <v>0</v>
          </cell>
          <cell r="C256" t="str">
            <v>S</v>
          </cell>
          <cell r="D256" t="str">
            <v>T3335</v>
          </cell>
          <cell r="E256" t="str">
            <v>GIUSEPPINA TENBUSCH</v>
          </cell>
          <cell r="F256" t="str">
            <v>DAVCOL</v>
          </cell>
          <cell r="G256" t="str">
            <v>DAVIDSON COLLEGE</v>
          </cell>
          <cell r="H256" t="str">
            <v>O</v>
          </cell>
          <cell r="I256" t="str">
            <v>Open</v>
          </cell>
          <cell r="J256">
            <v>43359.82</v>
          </cell>
          <cell r="K256">
            <v>23396.38</v>
          </cell>
          <cell r="L256">
            <v>21873.82</v>
          </cell>
          <cell r="M256">
            <v>21873.82</v>
          </cell>
          <cell r="N256" t="str">
            <v>J TENBUSCH/TANYA STEWART</v>
          </cell>
        </row>
        <row r="257">
          <cell r="A257" t="str">
            <v>19-D0485</v>
          </cell>
          <cell r="B257">
            <v>0</v>
          </cell>
          <cell r="C257" t="str">
            <v>S</v>
          </cell>
          <cell r="D257" t="str">
            <v>K7103</v>
          </cell>
          <cell r="E257" t="str">
            <v>MICHELE KHASIDIS</v>
          </cell>
          <cell r="F257" t="str">
            <v>OHIOUN</v>
          </cell>
          <cell r="G257" t="str">
            <v>OHIO UNIVERSITY</v>
          </cell>
          <cell r="H257" t="str">
            <v>S</v>
          </cell>
          <cell r="I257" t="str">
            <v>System Closed</v>
          </cell>
          <cell r="J257">
            <v>85171.68</v>
          </cell>
          <cell r="K257">
            <v>85171.68</v>
          </cell>
          <cell r="L257">
            <v>85171.68</v>
          </cell>
          <cell r="M257">
            <v>85171.68</v>
          </cell>
          <cell r="N257" t="str">
            <v>M KHASIDIS/TANYA STEWART</v>
          </cell>
        </row>
        <row r="258">
          <cell r="A258" t="str">
            <v>19-D0681</v>
          </cell>
          <cell r="B258">
            <v>0</v>
          </cell>
          <cell r="C258" t="str">
            <v>S</v>
          </cell>
          <cell r="D258" t="str">
            <v>T3335</v>
          </cell>
          <cell r="E258" t="str">
            <v>GIUSEPPINA TENBUSCH</v>
          </cell>
          <cell r="F258" t="str">
            <v>CNRS</v>
          </cell>
          <cell r="G258" t="str">
            <v>CENTRE NATIONALE DE</v>
          </cell>
          <cell r="H258" t="str">
            <v>O</v>
          </cell>
          <cell r="I258" t="str">
            <v>Open</v>
          </cell>
          <cell r="J258">
            <v>28800</v>
          </cell>
          <cell r="K258">
            <v>14400</v>
          </cell>
          <cell r="L258">
            <v>14400</v>
          </cell>
          <cell r="M258">
            <v>14400</v>
          </cell>
          <cell r="N258" t="str">
            <v>J TENBUSCH/TANYA STEWART</v>
          </cell>
        </row>
        <row r="259">
          <cell r="A259" t="str">
            <v>19-D1020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GEOWAS</v>
          </cell>
          <cell r="G259" t="str">
            <v>GEORGE WASHINGTON UNIV</v>
          </cell>
          <cell r="H259" t="str">
            <v>S</v>
          </cell>
          <cell r="I259" t="str">
            <v>System Closed</v>
          </cell>
          <cell r="J259">
            <v>8207.94</v>
          </cell>
          <cell r="K259">
            <v>8207.94</v>
          </cell>
          <cell r="L259">
            <v>8207.94</v>
          </cell>
          <cell r="M259">
            <v>8207.94</v>
          </cell>
          <cell r="N259" t="str">
            <v>M KHASIDIS/TANYA STEWART</v>
          </cell>
        </row>
        <row r="260">
          <cell r="A260" t="str">
            <v>19-D1151</v>
          </cell>
          <cell r="B260">
            <v>0</v>
          </cell>
          <cell r="C260" t="str">
            <v>S</v>
          </cell>
          <cell r="D260" t="str">
            <v>K7103</v>
          </cell>
          <cell r="E260" t="str">
            <v>MICHELE KHASIDIS</v>
          </cell>
          <cell r="F260" t="str">
            <v>GEOWAS</v>
          </cell>
          <cell r="G260" t="str">
            <v>GEORGE WASHINGTON UNIV</v>
          </cell>
          <cell r="H260" t="str">
            <v>S</v>
          </cell>
          <cell r="I260" t="str">
            <v>System Closed</v>
          </cell>
          <cell r="J260">
            <v>9391.7999999999993</v>
          </cell>
          <cell r="K260">
            <v>9391.7999999999993</v>
          </cell>
          <cell r="L260">
            <v>9391.7999999999993</v>
          </cell>
          <cell r="M260">
            <v>9391.7999999999993</v>
          </cell>
          <cell r="N260" t="str">
            <v>M KHASIDIS/TANYA STEWART</v>
          </cell>
        </row>
        <row r="261">
          <cell r="A261" t="str">
            <v>19-D1166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UNICO3</v>
          </cell>
          <cell r="G261" t="str">
            <v>UNIVERSITY OF CONNECTICUT</v>
          </cell>
          <cell r="H261" t="str">
            <v>O</v>
          </cell>
          <cell r="I261" t="str">
            <v>Open</v>
          </cell>
          <cell r="J261">
            <v>46806.63</v>
          </cell>
          <cell r="K261">
            <v>32324.03</v>
          </cell>
          <cell r="L261">
            <v>32324.03</v>
          </cell>
          <cell r="M261">
            <v>32324.03</v>
          </cell>
          <cell r="N261" t="str">
            <v>M KHASIDIS/TANYA STEWART</v>
          </cell>
        </row>
        <row r="262">
          <cell r="A262" t="str">
            <v>19-D1431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INDIAN</v>
          </cell>
          <cell r="G262" t="str">
            <v>TRUSTEES OF INDIANA UNIVE</v>
          </cell>
          <cell r="H262" t="str">
            <v>O</v>
          </cell>
          <cell r="I262" t="str">
            <v>Open</v>
          </cell>
          <cell r="J262">
            <v>57000</v>
          </cell>
          <cell r="K262">
            <v>38000</v>
          </cell>
          <cell r="L262">
            <v>38000</v>
          </cell>
          <cell r="M262">
            <v>38000</v>
          </cell>
          <cell r="N262" t="str">
            <v>J TENBUSCH/T STEWART</v>
          </cell>
        </row>
        <row r="263">
          <cell r="A263" t="str">
            <v>20-C0004</v>
          </cell>
          <cell r="B263">
            <v>0</v>
          </cell>
          <cell r="C263" t="str">
            <v>S</v>
          </cell>
          <cell r="D263" t="str">
            <v>T3153</v>
          </cell>
          <cell r="E263" t="str">
            <v>MELISSA TORRES</v>
          </cell>
          <cell r="F263" t="str">
            <v>SUMIT2</v>
          </cell>
          <cell r="G263" t="str">
            <v>SUMITOMO CORP OF AMERICAS</v>
          </cell>
          <cell r="H263" t="str">
            <v>O</v>
          </cell>
          <cell r="I263" t="str">
            <v>Open</v>
          </cell>
          <cell r="J263">
            <v>368872</v>
          </cell>
          <cell r="K263">
            <v>0</v>
          </cell>
          <cell r="L263">
            <v>0</v>
          </cell>
          <cell r="M263">
            <v>0</v>
          </cell>
          <cell r="N263" t="str">
            <v>M TORRES/G CHENG</v>
          </cell>
        </row>
        <row r="264">
          <cell r="A264" t="str">
            <v>20-C0007</v>
          </cell>
          <cell r="B264">
            <v>0</v>
          </cell>
          <cell r="C264" t="str">
            <v>S</v>
          </cell>
          <cell r="D264" t="str">
            <v>P2226</v>
          </cell>
          <cell r="E264" t="str">
            <v>THEODORE PESHEHONOFF</v>
          </cell>
          <cell r="F264" t="str">
            <v>ANDDAH</v>
          </cell>
          <cell r="G264" t="str">
            <v>ANDERSON &amp; DAHLEN INC</v>
          </cell>
          <cell r="H264" t="str">
            <v>O</v>
          </cell>
          <cell r="I264" t="str">
            <v>Open</v>
          </cell>
          <cell r="J264">
            <v>1259300</v>
          </cell>
          <cell r="K264">
            <v>503720</v>
          </cell>
          <cell r="L264">
            <v>503720</v>
          </cell>
          <cell r="M264">
            <v>503720</v>
          </cell>
          <cell r="N264" t="str">
            <v>PESHEHONOFF/MARCHLIK</v>
          </cell>
        </row>
        <row r="265">
          <cell r="A265" t="str">
            <v>20-C0009</v>
          </cell>
          <cell r="B265">
            <v>0</v>
          </cell>
          <cell r="C265" t="str">
            <v>S</v>
          </cell>
          <cell r="D265" t="str">
            <v>P2226</v>
          </cell>
          <cell r="E265" t="str">
            <v>THEODORE PESHEHONOFF</v>
          </cell>
          <cell r="F265" t="str">
            <v>KELTEC</v>
          </cell>
          <cell r="G265" t="str">
            <v>KELLER TECHNOLOGY CORP.</v>
          </cell>
          <cell r="H265" t="str">
            <v>O</v>
          </cell>
          <cell r="I265" t="str">
            <v>Open</v>
          </cell>
          <cell r="J265">
            <v>271910</v>
          </cell>
          <cell r="K265">
            <v>158160</v>
          </cell>
          <cell r="L265">
            <v>158160</v>
          </cell>
          <cell r="M265">
            <v>158160</v>
          </cell>
          <cell r="N265" t="str">
            <v>T PESHEHONOFF/N HUQUE</v>
          </cell>
        </row>
        <row r="266">
          <cell r="A266" t="str">
            <v>20-C0011</v>
          </cell>
          <cell r="B266">
            <v>0</v>
          </cell>
          <cell r="C266" t="str">
            <v>S</v>
          </cell>
          <cell r="D266" t="str">
            <v>P2226</v>
          </cell>
          <cell r="E266" t="str">
            <v>THEODORE PESHEHONOFF</v>
          </cell>
          <cell r="F266" t="str">
            <v>SCIAKY</v>
          </cell>
          <cell r="G266" t="str">
            <v>SCIAKY INC</v>
          </cell>
          <cell r="H266" t="str">
            <v>O</v>
          </cell>
          <cell r="I266" t="str">
            <v>Open</v>
          </cell>
          <cell r="J266">
            <v>1588647</v>
          </cell>
          <cell r="K266">
            <v>714891</v>
          </cell>
          <cell r="L266">
            <v>714891</v>
          </cell>
          <cell r="M266">
            <v>714891</v>
          </cell>
          <cell r="N266" t="str">
            <v>PESHEHONOFF/PHILIP DENNY</v>
          </cell>
        </row>
        <row r="267">
          <cell r="A267" t="str">
            <v>20-C0029</v>
          </cell>
          <cell r="B267">
            <v>0</v>
          </cell>
          <cell r="C267" t="str">
            <v>S</v>
          </cell>
          <cell r="D267" t="str">
            <v>H3243</v>
          </cell>
          <cell r="E267" t="str">
            <v>THOMAS HURATIAK</v>
          </cell>
          <cell r="F267" t="str">
            <v>JOSOAT</v>
          </cell>
          <cell r="G267" t="str">
            <v>JOSEPH OAT CORPORATION</v>
          </cell>
          <cell r="H267" t="str">
            <v>O</v>
          </cell>
          <cell r="I267" t="str">
            <v>Open</v>
          </cell>
          <cell r="J267">
            <v>1844463</v>
          </cell>
          <cell r="K267">
            <v>1237287.8</v>
          </cell>
          <cell r="L267">
            <v>1237287.8</v>
          </cell>
          <cell r="M267">
            <v>1237287.8</v>
          </cell>
          <cell r="N267" t="str">
            <v>T HURITIAK/K WILSON/MIKED</v>
          </cell>
        </row>
        <row r="268">
          <cell r="A268" t="str">
            <v>20-C0031</v>
          </cell>
          <cell r="B268">
            <v>0</v>
          </cell>
          <cell r="C268" t="str">
            <v>S</v>
          </cell>
          <cell r="D268" t="str">
            <v>K7103</v>
          </cell>
          <cell r="E268" t="str">
            <v>MICHELE KHASIDIS</v>
          </cell>
          <cell r="F268" t="str">
            <v>GEOWAS</v>
          </cell>
          <cell r="G268" t="str">
            <v>GEORGE WASHINGTON UNIV</v>
          </cell>
          <cell r="H268" t="str">
            <v>O</v>
          </cell>
          <cell r="I268" t="str">
            <v>Open</v>
          </cell>
          <cell r="J268">
            <v>73468.23</v>
          </cell>
          <cell r="K268">
            <v>36201.839999999997</v>
          </cell>
          <cell r="L268">
            <v>36201.199999999997</v>
          </cell>
          <cell r="M268">
            <v>36201.199999999997</v>
          </cell>
          <cell r="N268" t="str">
            <v>M KHASIDIS/T STEWART</v>
          </cell>
        </row>
        <row r="269">
          <cell r="A269" t="str">
            <v>20-C0248</v>
          </cell>
          <cell r="B269">
            <v>0</v>
          </cell>
          <cell r="C269" t="str">
            <v>S</v>
          </cell>
          <cell r="D269" t="str">
            <v>H3243</v>
          </cell>
          <cell r="E269" t="str">
            <v>THOMAS HURATIAK</v>
          </cell>
          <cell r="F269" t="str">
            <v>ABILIT</v>
          </cell>
          <cell r="G269" t="str">
            <v>BENNU GROUP INC</v>
          </cell>
          <cell r="H269" t="str">
            <v>O</v>
          </cell>
          <cell r="I269" t="str">
            <v>Open</v>
          </cell>
          <cell r="J269">
            <v>430818</v>
          </cell>
          <cell r="K269">
            <v>202488</v>
          </cell>
          <cell r="L269">
            <v>202488</v>
          </cell>
          <cell r="M269">
            <v>202488</v>
          </cell>
          <cell r="N269" t="str">
            <v>T HURATIAK/M MARCHLIK</v>
          </cell>
        </row>
        <row r="270">
          <cell r="A270" t="str">
            <v>20-C0375</v>
          </cell>
          <cell r="B270">
            <v>0</v>
          </cell>
          <cell r="C270" t="str">
            <v>S</v>
          </cell>
          <cell r="D270" t="str">
            <v>T3153</v>
          </cell>
          <cell r="E270" t="str">
            <v>MELISSA TORRES</v>
          </cell>
          <cell r="F270" t="str">
            <v>TECPR2</v>
          </cell>
          <cell r="G270" t="str">
            <v>TECHNIFAB PRODUCTS INC</v>
          </cell>
          <cell r="H270" t="str">
            <v>O</v>
          </cell>
          <cell r="I270" t="str">
            <v>Open</v>
          </cell>
          <cell r="J270">
            <v>328972.03999999998</v>
          </cell>
          <cell r="K270">
            <v>68107.509999999995</v>
          </cell>
          <cell r="L270">
            <v>68107.509999999995</v>
          </cell>
          <cell r="M270">
            <v>68107.509999999995</v>
          </cell>
          <cell r="N270" t="str">
            <v>M TORRES/N LAVERDURE</v>
          </cell>
        </row>
        <row r="271">
          <cell r="A271" t="str">
            <v>20-C0439</v>
          </cell>
          <cell r="B271">
            <v>0</v>
          </cell>
          <cell r="C271" t="str">
            <v>S</v>
          </cell>
          <cell r="D271" t="str">
            <v>M8395</v>
          </cell>
          <cell r="E271" t="str">
            <v>DEANN MADDOX</v>
          </cell>
          <cell r="F271" t="str">
            <v>MEYER</v>
          </cell>
          <cell r="G271" t="str">
            <v>MEYER TOOL &amp; MFG INC</v>
          </cell>
          <cell r="H271" t="str">
            <v>O</v>
          </cell>
          <cell r="I271" t="str">
            <v>Open</v>
          </cell>
          <cell r="J271">
            <v>335820</v>
          </cell>
          <cell r="K271">
            <v>117537</v>
          </cell>
          <cell r="L271">
            <v>117537</v>
          </cell>
          <cell r="M271">
            <v>117537</v>
          </cell>
          <cell r="N271" t="str">
            <v>D MADDOX/M MARCHLIK</v>
          </cell>
        </row>
        <row r="272">
          <cell r="A272" t="str">
            <v>20-C0499</v>
          </cell>
          <cell r="B272">
            <v>0</v>
          </cell>
          <cell r="C272" t="str">
            <v>S</v>
          </cell>
          <cell r="D272" t="str">
            <v>T3153</v>
          </cell>
          <cell r="E272" t="str">
            <v>MELISSA TORRES</v>
          </cell>
          <cell r="F272" t="str">
            <v>MEYER</v>
          </cell>
          <cell r="G272" t="str">
            <v>MEYER TOOL &amp; MFG INC</v>
          </cell>
          <cell r="H272" t="str">
            <v>O</v>
          </cell>
          <cell r="I272" t="str">
            <v>Open</v>
          </cell>
          <cell r="J272">
            <v>1149470</v>
          </cell>
          <cell r="K272">
            <v>474705</v>
          </cell>
          <cell r="L272">
            <v>474705</v>
          </cell>
          <cell r="M272">
            <v>474705</v>
          </cell>
          <cell r="N272" t="str">
            <v>M TORRES/G CHENG</v>
          </cell>
        </row>
        <row r="273">
          <cell r="A273" t="str">
            <v>20-C0568</v>
          </cell>
          <cell r="B273">
            <v>0</v>
          </cell>
          <cell r="C273" t="str">
            <v>S</v>
          </cell>
          <cell r="D273" t="str">
            <v>K7103</v>
          </cell>
          <cell r="E273" t="str">
            <v>MICHELE KHASIDIS</v>
          </cell>
          <cell r="F273" t="str">
            <v>UCRIVR</v>
          </cell>
          <cell r="G273" t="str">
            <v>UNIVERSITY OF CALIFORNIA</v>
          </cell>
          <cell r="H273" t="str">
            <v>O</v>
          </cell>
          <cell r="I273" t="str">
            <v>Open</v>
          </cell>
          <cell r="J273">
            <v>44997.32</v>
          </cell>
          <cell r="K273">
            <v>21504.99</v>
          </cell>
          <cell r="L273">
            <v>0</v>
          </cell>
          <cell r="M273">
            <v>0</v>
          </cell>
          <cell r="N273" t="str">
            <v>M KHASIDIS/T STEWART</v>
          </cell>
        </row>
        <row r="274">
          <cell r="A274" t="str">
            <v>20-C0726</v>
          </cell>
          <cell r="B274">
            <v>0</v>
          </cell>
          <cell r="C274" t="str">
            <v>S</v>
          </cell>
          <cell r="D274" t="str">
            <v>T3153</v>
          </cell>
          <cell r="E274" t="str">
            <v>MELISSA TORRES</v>
          </cell>
          <cell r="F274" t="str">
            <v>RIRESE</v>
          </cell>
          <cell r="G274" t="str">
            <v>RI RESEARCH INSTRUMENTS</v>
          </cell>
          <cell r="H274" t="str">
            <v>O</v>
          </cell>
          <cell r="I274" t="str">
            <v>Open</v>
          </cell>
          <cell r="J274">
            <v>280200</v>
          </cell>
          <cell r="K274">
            <v>56040</v>
          </cell>
          <cell r="L274">
            <v>56040</v>
          </cell>
          <cell r="M274">
            <v>56040</v>
          </cell>
          <cell r="N274" t="str">
            <v>M TORRES/G CIVOVATI</v>
          </cell>
        </row>
        <row r="275">
          <cell r="A275" t="str">
            <v>20-C0733</v>
          </cell>
          <cell r="B275">
            <v>0</v>
          </cell>
          <cell r="C275" t="str">
            <v>S</v>
          </cell>
          <cell r="D275" t="str">
            <v>S0684</v>
          </cell>
          <cell r="E275" t="str">
            <v>CAROLYN STEPNEY</v>
          </cell>
          <cell r="F275" t="str">
            <v>CARREL</v>
          </cell>
          <cell r="G275" t="str">
            <v>CARR ELECTRICAL TECHNOLOG</v>
          </cell>
          <cell r="H275" t="str">
            <v>O</v>
          </cell>
          <cell r="I275" t="str">
            <v>Open</v>
          </cell>
          <cell r="J275">
            <v>431623</v>
          </cell>
          <cell r="K275">
            <v>51794.76</v>
          </cell>
          <cell r="L275">
            <v>10958</v>
          </cell>
          <cell r="M275">
            <v>10958</v>
          </cell>
          <cell r="N275" t="str">
            <v>C STEPNEY/J WILLOUGHBY</v>
          </cell>
        </row>
        <row r="276">
          <cell r="A276" t="str">
            <v>20-C0820</v>
          </cell>
          <cell r="B276">
            <v>0</v>
          </cell>
          <cell r="C276" t="str">
            <v>S</v>
          </cell>
          <cell r="D276" t="str">
            <v>S0684</v>
          </cell>
          <cell r="E276" t="str">
            <v>CAROLYN STEPNEY</v>
          </cell>
          <cell r="F276" t="str">
            <v>CARREL</v>
          </cell>
          <cell r="G276" t="str">
            <v>CARR ELECTRICAL TECHNOLOG</v>
          </cell>
          <cell r="H276" t="str">
            <v>O</v>
          </cell>
          <cell r="I276" t="str">
            <v>Open</v>
          </cell>
          <cell r="J276">
            <v>281815</v>
          </cell>
          <cell r="K276">
            <v>8933.5400000000009</v>
          </cell>
          <cell r="L276">
            <v>8927</v>
          </cell>
          <cell r="M276">
            <v>8927</v>
          </cell>
          <cell r="N276" t="str">
            <v>C STEPNEY/E WINSLOW</v>
          </cell>
        </row>
        <row r="277">
          <cell r="A277" t="str">
            <v>20-C0825</v>
          </cell>
          <cell r="B277">
            <v>0</v>
          </cell>
          <cell r="C277" t="str">
            <v>S</v>
          </cell>
          <cell r="D277" t="str">
            <v>T3153</v>
          </cell>
          <cell r="E277" t="str">
            <v>MELISSA TORRES</v>
          </cell>
          <cell r="F277" t="str">
            <v>SHANGH</v>
          </cell>
          <cell r="G277" t="str">
            <v>SHANGHAI SICCAS HIGH TECH</v>
          </cell>
          <cell r="H277" t="str">
            <v>O</v>
          </cell>
          <cell r="I277" t="str">
            <v>Open</v>
          </cell>
          <cell r="J277">
            <v>484000</v>
          </cell>
          <cell r="K277">
            <v>0</v>
          </cell>
          <cell r="L277">
            <v>0</v>
          </cell>
          <cell r="M277">
            <v>0</v>
          </cell>
          <cell r="N277" t="str">
            <v>M TORRES/A SOMOV</v>
          </cell>
        </row>
        <row r="278">
          <cell r="A278" t="str">
            <v>20-D0103</v>
          </cell>
          <cell r="B278">
            <v>0</v>
          </cell>
          <cell r="C278" t="str">
            <v>S</v>
          </cell>
          <cell r="D278" t="str">
            <v>K7103</v>
          </cell>
          <cell r="E278" t="str">
            <v>MICHELE KHASIDIS</v>
          </cell>
          <cell r="F278" t="str">
            <v>MIT</v>
          </cell>
          <cell r="G278" t="str">
            <v>MASSACHUSETTS INST OF TEC</v>
          </cell>
          <cell r="H278" t="str">
            <v>O</v>
          </cell>
          <cell r="I278" t="str">
            <v>Open</v>
          </cell>
          <cell r="J278">
            <v>30000</v>
          </cell>
          <cell r="K278">
            <v>9999</v>
          </cell>
          <cell r="L278">
            <v>5000</v>
          </cell>
          <cell r="M278">
            <v>5000</v>
          </cell>
          <cell r="N278" t="str">
            <v>M KHASIDIS/T STEWART</v>
          </cell>
        </row>
        <row r="279">
          <cell r="A279" t="str">
            <v>20-D0376</v>
          </cell>
          <cell r="B279">
            <v>0</v>
          </cell>
          <cell r="C279" t="str">
            <v>S</v>
          </cell>
          <cell r="D279" t="str">
            <v>K7103</v>
          </cell>
          <cell r="E279" t="str">
            <v>MICHELE KHASIDIS</v>
          </cell>
          <cell r="F279" t="str">
            <v>THECAT</v>
          </cell>
          <cell r="G279" t="str">
            <v xml:space="preserve">THE CATHOLIC UNIVERSITY  </v>
          </cell>
          <cell r="H279" t="str">
            <v>O</v>
          </cell>
          <cell r="I279" t="str">
            <v>Open</v>
          </cell>
          <cell r="J279">
            <v>24750</v>
          </cell>
          <cell r="K279">
            <v>12375</v>
          </cell>
          <cell r="L279">
            <v>9625</v>
          </cell>
          <cell r="M279">
            <v>9625</v>
          </cell>
          <cell r="N279" t="str">
            <v>M KHASIDIS/T STEWART</v>
          </cell>
        </row>
        <row r="280">
          <cell r="A280" t="str">
            <v>20-D0554</v>
          </cell>
          <cell r="B280">
            <v>0</v>
          </cell>
          <cell r="C280" t="str">
            <v>S</v>
          </cell>
          <cell r="D280" t="str">
            <v>K7103</v>
          </cell>
          <cell r="E280" t="str">
            <v>MICHELE KHASIDIS</v>
          </cell>
          <cell r="F280" t="str">
            <v>MISSIS</v>
          </cell>
          <cell r="G280" t="str">
            <v>MISSISSIPPI STATE UNIVER.</v>
          </cell>
          <cell r="H280" t="str">
            <v>O</v>
          </cell>
          <cell r="I280" t="str">
            <v>Open</v>
          </cell>
          <cell r="J280">
            <v>34631</v>
          </cell>
          <cell r="K280">
            <v>24241.7</v>
          </cell>
          <cell r="L280">
            <v>20778.599999999999</v>
          </cell>
          <cell r="M280">
            <v>20778.599999999999</v>
          </cell>
          <cell r="N280" t="str">
            <v>M KHASIDIS/T STEWART</v>
          </cell>
        </row>
        <row r="281">
          <cell r="A281" t="str">
            <v>20-D0982</v>
          </cell>
          <cell r="B281">
            <v>0</v>
          </cell>
          <cell r="C281" t="str">
            <v>S</v>
          </cell>
          <cell r="D281" t="str">
            <v>K7103</v>
          </cell>
          <cell r="E281" t="str">
            <v>MICHELE KHASIDIS</v>
          </cell>
          <cell r="F281" t="str">
            <v>UVA</v>
          </cell>
          <cell r="G281" t="str">
            <v>UNIVERSITY OF VIRGINIA</v>
          </cell>
          <cell r="H281" t="str">
            <v>O</v>
          </cell>
          <cell r="I281" t="str">
            <v>Open</v>
          </cell>
          <cell r="J281">
            <v>45000</v>
          </cell>
          <cell r="K281">
            <v>0</v>
          </cell>
          <cell r="L281">
            <v>0</v>
          </cell>
          <cell r="M281">
            <v>0</v>
          </cell>
          <cell r="N281" t="str">
            <v>M KHASIDIS/TANYA STEWART</v>
          </cell>
        </row>
        <row r="282">
          <cell r="A282" t="str">
            <v>Overall - Summary</v>
          </cell>
          <cell r="J282">
            <v>288322289.85000002</v>
          </cell>
          <cell r="K282">
            <v>279938043.95999998</v>
          </cell>
          <cell r="L282">
            <v>279326003.57999998</v>
          </cell>
          <cell r="M282">
            <v>279326003.57999998</v>
          </cell>
        </row>
        <row r="283">
          <cell r="A283" t="str">
            <v>/content/folder[@name='Production']/folder[@name='Common Reports']/folder[@name='General Access']/folder[@name='Procurement']/report[@name='Subcontract PO Status Export']</v>
          </cell>
        </row>
        <row r="284">
          <cell r="A284" t="str">
            <v>/content/folder[@name='Production']/folder[@name='Packages']/folder[@name='General Access']/package[@name='Purchasing CP']/model[@name='2020-06-25T11:36:22.174Z']</v>
          </cell>
        </row>
        <row r="286">
          <cell r="A286" t="str">
            <v>July 2, 2020 : 8:49:21 AM</v>
          </cell>
          <cell r="J286" t="str">
            <v>Page: 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="70" zoomScaleNormal="70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N6" sqref="N6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5" width="27" style="2" customWidth="1"/>
    <col min="16" max="16" width="0.1796875" style="10" customWidth="1"/>
    <col min="17" max="16384" width="12.453125" style="7"/>
  </cols>
  <sheetData>
    <row r="1" spans="1:16" ht="22.5" x14ac:dyDescent="0.45">
      <c r="A1" s="1" t="s">
        <v>0</v>
      </c>
      <c r="E1" s="3" t="s">
        <v>1</v>
      </c>
      <c r="F1" s="4">
        <v>44012</v>
      </c>
      <c r="L1" s="4"/>
      <c r="M1" s="6"/>
      <c r="N1" s="6"/>
      <c r="P1" s="2"/>
    </row>
    <row r="2" spans="1:16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  <c r="O2" s="8"/>
      <c r="P2" s="8"/>
    </row>
    <row r="3" spans="1:16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1" t="s">
        <v>16</v>
      </c>
      <c r="P3" s="11" t="s">
        <v>4</v>
      </c>
    </row>
    <row r="4" spans="1:16" ht="57.75" customHeight="1" x14ac:dyDescent="0.25">
      <c r="A4" s="13" t="s">
        <v>17</v>
      </c>
      <c r="B4" s="13" t="str">
        <f>VLOOKUP(A4,[1]CER_SubK_PO_Status!A:N,9,FALSE)</f>
        <v>Open</v>
      </c>
      <c r="C4" s="13" t="str">
        <f>VLOOKUP(A4,[1]CER_SubK_PO_Status!A:N,7,FALSE)</f>
        <v>AIR LIQUIDE ADVANCED TECH</v>
      </c>
      <c r="D4" s="14">
        <f>VLOOKUP(A4,[1]CER_SubK_PO_Status!A:N,10,FALSE)/1000</f>
        <v>18503.582760000001</v>
      </c>
      <c r="E4" s="14">
        <f>VLOOKUP(A4,[1]CER_SubK_PO_Status!A:N,11,FALSE)/1000</f>
        <v>17240.648109999998</v>
      </c>
      <c r="F4" s="14">
        <f>VLOOKUP(A4,[1]CER_SubK_PO_Status!A:N,12,FALSE)/1000</f>
        <v>17240.610140000001</v>
      </c>
      <c r="G4" s="14">
        <f t="shared" ref="G4:G48" si="0">D4-E4</f>
        <v>1262.9346500000029</v>
      </c>
      <c r="H4" s="14">
        <f>D4-F4</f>
        <v>1262.9726200000005</v>
      </c>
      <c r="I4" s="13" t="str">
        <f>VLOOKUP(A4,[1]CER_SubK_PO_Status!A:N,5,FALSE)</f>
        <v>THEODORE PESHEHONOFF</v>
      </c>
      <c r="J4" s="15" t="str">
        <f>RIGHT(VLOOKUP(A4,[1]CER_SubK_PO_Status!A:N,14,FALSE),LEN(VLOOKUP(A4,[1]CER_SubK_PO_Status!A:N,14,FALSE))-SEARCH("/",VLOOKUP(A4,[1]CER_SubK_PO_Status!A:N,14,FALSE),1))</f>
        <v xml:space="preserve">ARENIUS/MBEVINS </v>
      </c>
      <c r="K4" s="16" t="s">
        <v>102</v>
      </c>
      <c r="L4" s="16" t="s">
        <v>103</v>
      </c>
      <c r="M4" s="16" t="s">
        <v>104</v>
      </c>
      <c r="N4" s="16" t="s">
        <v>105</v>
      </c>
      <c r="O4" s="17"/>
      <c r="P4" s="13" t="s">
        <v>18</v>
      </c>
    </row>
    <row r="5" spans="1:16" ht="55" customHeight="1" x14ac:dyDescent="0.25">
      <c r="A5" s="13" t="s">
        <v>19</v>
      </c>
      <c r="B5" s="13" t="str">
        <f>VLOOKUP(A5,[1]CER_SubK_PO_Status!A:N,9,FALSE)</f>
        <v>Open</v>
      </c>
      <c r="C5" s="13" t="str">
        <f>VLOOKUP(A5,[1]CER_SubK_PO_Status!A:N,7,FALSE)</f>
        <v>AIR LIQUIDE ADVANCED TECH</v>
      </c>
      <c r="D5" s="14">
        <f>VLOOKUP(A5,[1]CER_SubK_PO_Status!A:N,10,FALSE)/1000</f>
        <v>2512.855</v>
      </c>
      <c r="E5" s="14">
        <f>VLOOKUP(A5,[1]CER_SubK_PO_Status!A:N,11,FALSE)/1000</f>
        <v>2362.7260000000001</v>
      </c>
      <c r="F5" s="14">
        <f>VLOOKUP(A5,[1]CER_SubK_PO_Status!A:N,12,FALSE)/1000</f>
        <v>2362.7260000000001</v>
      </c>
      <c r="G5" s="14">
        <f t="shared" si="0"/>
        <v>150.12899999999991</v>
      </c>
      <c r="H5" s="14">
        <f t="shared" ref="H5:H48" si="1">D5-F5</f>
        <v>150.12899999999991</v>
      </c>
      <c r="I5" s="13" t="str">
        <f>VLOOKUP(A5,[1]CER_SubK_PO_Status!A:N,5,FALSE)</f>
        <v>THEODORE PESHEHONOFF</v>
      </c>
      <c r="J5" s="15" t="str">
        <f>RIGHT(VLOOKUP(A5,[1]CER_SubK_PO_Status!A:N,14,FALSE),LEN(VLOOKUP(A5,[1]CER_SubK_PO_Status!A:N,14,FALSE))-SEARCH("/",VLOOKUP(A5,[1]CER_SubK_PO_Status!A:N,14,FALSE),1))</f>
        <v>NORTON</v>
      </c>
      <c r="K5" s="16" t="s">
        <v>102</v>
      </c>
      <c r="L5" s="16" t="s">
        <v>106</v>
      </c>
      <c r="M5" s="16" t="s">
        <v>104</v>
      </c>
      <c r="N5" s="16" t="s">
        <v>107</v>
      </c>
      <c r="O5" s="13" t="s">
        <v>20</v>
      </c>
      <c r="P5" s="19"/>
    </row>
    <row r="6" spans="1:16" ht="55" customHeight="1" x14ac:dyDescent="0.25">
      <c r="A6" s="13" t="s">
        <v>21</v>
      </c>
      <c r="B6" s="13" t="str">
        <f>VLOOKUP(A6,[1]CER_SubK_PO_Status!A:N,9,FALSE)</f>
        <v>Open</v>
      </c>
      <c r="C6" s="13" t="str">
        <f>VLOOKUP(A6,[1]CER_SubK_PO_Status!A:N,7,FALSE)</f>
        <v>ANDERSON &amp; DAHLEN INC</v>
      </c>
      <c r="D6" s="14">
        <f>VLOOKUP(A6,[1]CER_SubK_PO_Status!A:N,10,FALSE)/1000</f>
        <v>1259.3</v>
      </c>
      <c r="E6" s="14">
        <f>VLOOKUP(A6,[1]CER_SubK_PO_Status!A:N,11,FALSE)/1000</f>
        <v>503.72</v>
      </c>
      <c r="F6" s="14">
        <f>VLOOKUP(A6,[1]CER_SubK_PO_Status!A:N,12,FALSE)/1000</f>
        <v>503.72</v>
      </c>
      <c r="G6" s="14">
        <f t="shared" si="0"/>
        <v>755.57999999999993</v>
      </c>
      <c r="H6" s="14">
        <f t="shared" si="1"/>
        <v>755.57999999999993</v>
      </c>
      <c r="I6" s="13" t="str">
        <f>VLOOKUP(A6,[1]CER_SubK_PO_Status!A:N,5,FALSE)</f>
        <v>THEODORE PESHEHONOFF</v>
      </c>
      <c r="J6" s="15" t="str">
        <f>RIGHT(VLOOKUP(A6,[1]CER_SubK_PO_Status!A:N,14,FALSE),LEN(VLOOKUP(A6,[1]CER_SubK_PO_Status!A:N,14,FALSE))-SEARCH("/",VLOOKUP(A6,[1]CER_SubK_PO_Status!A:N,14,FALSE),1))</f>
        <v>MARCHLIK</v>
      </c>
      <c r="K6" s="16" t="s">
        <v>102</v>
      </c>
      <c r="L6" s="16" t="s">
        <v>77</v>
      </c>
      <c r="M6" s="16" t="s">
        <v>104</v>
      </c>
      <c r="N6" s="16" t="s">
        <v>79</v>
      </c>
      <c r="O6" s="13"/>
      <c r="P6" s="19"/>
    </row>
    <row r="7" spans="1:16" ht="57.75" customHeight="1" x14ac:dyDescent="0.25">
      <c r="A7" s="13" t="s">
        <v>22</v>
      </c>
      <c r="B7" s="13" t="str">
        <f>VLOOKUP(A7,[1]CER_SubK_PO_Status!A:N,9,FALSE)</f>
        <v>Open</v>
      </c>
      <c r="C7" s="13" t="str">
        <f>VLOOKUP(A7,[1]CER_SubK_PO_Status!A:N,7,FALSE)</f>
        <v>BENNU GROUP INC</v>
      </c>
      <c r="D7" s="14">
        <f>VLOOKUP(A7,[1]CER_SubK_PO_Status!A:N,10,FALSE)/1000</f>
        <v>430.81799999999998</v>
      </c>
      <c r="E7" s="14">
        <f>VLOOKUP(A7,[1]CER_SubK_PO_Status!A:N,11,FALSE)/1000</f>
        <v>202.488</v>
      </c>
      <c r="F7" s="14">
        <f>VLOOKUP(A7,[1]CER_SubK_PO_Status!A:N,12,FALSE)/1000</f>
        <v>202.488</v>
      </c>
      <c r="G7" s="14">
        <f t="shared" si="0"/>
        <v>228.32999999999998</v>
      </c>
      <c r="H7" s="14">
        <f t="shared" si="1"/>
        <v>228.32999999999998</v>
      </c>
      <c r="I7" s="13" t="str">
        <f>VLOOKUP(A7,[1]CER_SubK_PO_Status!A:N,5,FALSE)</f>
        <v>THOMAS HURATIAK</v>
      </c>
      <c r="J7" s="15" t="str">
        <f>RIGHT(VLOOKUP(A7,[1]CER_SubK_PO_Status!A:N,14,FALSE),LEN(VLOOKUP(A7,[1]CER_SubK_PO_Status!A:N,14,FALSE))-SEARCH("/",VLOOKUP(A7,[1]CER_SubK_PO_Status!A:N,14,FALSE),1))</f>
        <v>M MARCHLIK</v>
      </c>
      <c r="K7" s="16" t="s">
        <v>76</v>
      </c>
      <c r="L7" s="16" t="s">
        <v>77</v>
      </c>
      <c r="M7" s="16" t="s">
        <v>78</v>
      </c>
      <c r="N7" s="16" t="s">
        <v>79</v>
      </c>
      <c r="O7" s="13"/>
      <c r="P7" s="13"/>
    </row>
    <row r="8" spans="1:16" ht="57.75" customHeight="1" x14ac:dyDescent="0.25">
      <c r="A8" s="13" t="s">
        <v>23</v>
      </c>
      <c r="B8" s="13" t="str">
        <f>VLOOKUP(A8,[1]CER_SubK_PO_Status!A:N,9,FALSE)</f>
        <v>Open</v>
      </c>
      <c r="C8" s="13" t="str">
        <f>VLOOKUP(A8,[1]CER_SubK_PO_Status!A:N,7,FALSE)</f>
        <v>CARR ELECTRICAL TECHNOLOG</v>
      </c>
      <c r="D8" s="14">
        <f>VLOOKUP(A8,[1]CER_SubK_PO_Status!A:N,10,FALSE)/1000</f>
        <v>431.62299999999999</v>
      </c>
      <c r="E8" s="14">
        <f>VLOOKUP(A8,[1]CER_SubK_PO_Status!A:N,11,FALSE)/1000</f>
        <v>51.794760000000004</v>
      </c>
      <c r="F8" s="14">
        <f>VLOOKUP(A8,[1]CER_SubK_PO_Status!A:N,12,FALSE)/1000</f>
        <v>10.958</v>
      </c>
      <c r="G8" s="14">
        <f t="shared" si="0"/>
        <v>379.82823999999999</v>
      </c>
      <c r="H8" s="14">
        <f t="shared" si="1"/>
        <v>420.66499999999996</v>
      </c>
      <c r="I8" s="13" t="str">
        <f>VLOOKUP(A8,[1]CER_SubK_PO_Status!A:N,5,FALSE)</f>
        <v>CAROLYN STEPNEY</v>
      </c>
      <c r="J8" s="15" t="str">
        <f>RIGHT(VLOOKUP(A8,[1]CER_SubK_PO_Status!A:N,14,FALSE),LEN(VLOOKUP(A8,[1]CER_SubK_PO_Status!A:N,14,FALSE))-SEARCH("/",VLOOKUP(A8,[1]CER_SubK_PO_Status!A:N,14,FALSE),1))</f>
        <v>J WILLOUGHBY</v>
      </c>
      <c r="K8" s="16" t="s">
        <v>80</v>
      </c>
      <c r="L8" s="16" t="s">
        <v>81</v>
      </c>
      <c r="M8" s="16" t="s">
        <v>82</v>
      </c>
      <c r="N8" s="16" t="s">
        <v>83</v>
      </c>
      <c r="O8" s="13"/>
      <c r="P8" s="13"/>
    </row>
    <row r="9" spans="1:16" ht="57.75" customHeight="1" x14ac:dyDescent="0.25">
      <c r="A9" s="13" t="s">
        <v>24</v>
      </c>
      <c r="B9" s="13" t="str">
        <f>VLOOKUP(A9,[1]CER_SubK_PO_Status!A:N,9,FALSE)</f>
        <v>Open</v>
      </c>
      <c r="C9" s="13" t="str">
        <f>VLOOKUP(A9,[1]CER_SubK_PO_Status!A:N,7,FALSE)</f>
        <v>CARR ELECTRICAL TECHNOLOG</v>
      </c>
      <c r="D9" s="14">
        <f>VLOOKUP(A9,[1]CER_SubK_PO_Status!A:N,10,FALSE)/1000</f>
        <v>281.815</v>
      </c>
      <c r="E9" s="14">
        <f>VLOOKUP(A9,[1]CER_SubK_PO_Status!A:N,11,FALSE)/1000</f>
        <v>8.9335400000000007</v>
      </c>
      <c r="F9" s="14">
        <f>VLOOKUP(A9,[1]CER_SubK_PO_Status!A:N,12,FALSE)/1000</f>
        <v>8.9269999999999996</v>
      </c>
      <c r="G9" s="14">
        <f t="shared" si="0"/>
        <v>272.88146</v>
      </c>
      <c r="H9" s="14">
        <f t="shared" si="1"/>
        <v>272.88799999999998</v>
      </c>
      <c r="I9" s="13" t="str">
        <f>VLOOKUP(A9,[1]CER_SubK_PO_Status!A:N,5,FALSE)</f>
        <v>CAROLYN STEPNEY</v>
      </c>
      <c r="J9" s="15" t="str">
        <f>RIGHT(VLOOKUP(A9,[1]CER_SubK_PO_Status!A:N,14,FALSE),LEN(VLOOKUP(A9,[1]CER_SubK_PO_Status!A:N,14,FALSE))-SEARCH("/",VLOOKUP(A9,[1]CER_SubK_PO_Status!A:N,14,FALSE),1))</f>
        <v>E WINSLOW</v>
      </c>
      <c r="K9" s="16" t="s">
        <v>84</v>
      </c>
      <c r="L9" s="16" t="s">
        <v>81</v>
      </c>
      <c r="M9" s="16" t="s">
        <v>85</v>
      </c>
      <c r="N9" s="16" t="s">
        <v>83</v>
      </c>
      <c r="O9" s="13"/>
      <c r="P9" s="13"/>
    </row>
    <row r="10" spans="1:16" ht="57.75" customHeight="1" x14ac:dyDescent="0.25">
      <c r="A10" s="13" t="s">
        <v>25</v>
      </c>
      <c r="B10" s="13" t="str">
        <f>VLOOKUP(A10,[1]CER_SubK_PO_Status!A:N,9,FALSE)</f>
        <v>Open</v>
      </c>
      <c r="C10" s="13" t="str">
        <f>VLOOKUP(A10,[1]CER_SubK_PO_Status!A:N,7,FALSE)</f>
        <v>CENTRE NATIONALE DE</v>
      </c>
      <c r="D10" s="14">
        <f>VLOOKUP(A10,[1]CER_SubK_PO_Status!A:N,10,FALSE)/1000</f>
        <v>28.8</v>
      </c>
      <c r="E10" s="14">
        <f>VLOOKUP(A10,[1]CER_SubK_PO_Status!A:N,11,FALSE)/1000</f>
        <v>14.4</v>
      </c>
      <c r="F10" s="14">
        <f>VLOOKUP(A10,[1]CER_SubK_PO_Status!A:N,12,FALSE)/1000</f>
        <v>14.4</v>
      </c>
      <c r="G10" s="14">
        <f t="shared" si="0"/>
        <v>14.4</v>
      </c>
      <c r="H10" s="14">
        <f t="shared" si="1"/>
        <v>14.4</v>
      </c>
      <c r="I10" s="13" t="str">
        <f>VLOOKUP(A10,[1]CER_SubK_PO_Status!A:N,5,FALSE)</f>
        <v>GIUSEPPINA TENBUSCH</v>
      </c>
      <c r="J10" s="15" t="str">
        <f>RIGHT(VLOOKUP(A10,[1]CER_SubK_PO_Status!A:N,14,FALSE),LEN(VLOOKUP(A10,[1]CER_SubK_PO_Status!A:N,14,FALSE))-SEARCH("/",VLOOKUP(A10,[1]CER_SubK_PO_Status!A:N,14,FALSE),1))</f>
        <v>TANYA STEWART</v>
      </c>
      <c r="K10" s="16" t="s">
        <v>73</v>
      </c>
      <c r="L10" s="16" t="s">
        <v>86</v>
      </c>
      <c r="M10" s="16" t="s">
        <v>75</v>
      </c>
      <c r="N10" s="16" t="s">
        <v>87</v>
      </c>
      <c r="O10" s="13" t="s">
        <v>120</v>
      </c>
      <c r="P10" s="13"/>
    </row>
    <row r="11" spans="1:16" ht="57.75" customHeight="1" x14ac:dyDescent="0.25">
      <c r="A11" s="13" t="s">
        <v>26</v>
      </c>
      <c r="B11" s="13" t="str">
        <f>VLOOKUP(A11,[1]CER_SubK_PO_Status!A:N,9,FALSE)</f>
        <v>Open</v>
      </c>
      <c r="C11" s="13" t="str">
        <f>VLOOKUP(A11,[1]CER_SubK_PO_Status!A:N,7,FALSE)</f>
        <v>CHRISTOPHER NEWPORT UNIV.</v>
      </c>
      <c r="D11" s="14">
        <f>VLOOKUP(A11,[1]CER_SubK_PO_Status!A:N,10,FALSE)/1000</f>
        <v>152.89404000000002</v>
      </c>
      <c r="E11" s="14">
        <f>VLOOKUP(A11,[1]CER_SubK_PO_Status!A:N,11,FALSE)/1000</f>
        <v>152.89404000000002</v>
      </c>
      <c r="F11" s="14">
        <f>VLOOKUP(A11,[1]CER_SubK_PO_Status!A:N,12,FALSE)/1000</f>
        <v>152.87432000000001</v>
      </c>
      <c r="G11" s="14">
        <f t="shared" si="0"/>
        <v>0</v>
      </c>
      <c r="H11" s="20">
        <f t="shared" si="1"/>
        <v>1.9720000000006621E-2</v>
      </c>
      <c r="I11" s="13" t="str">
        <f>VLOOKUP(A11,[1]CER_SubK_PO_Status!A:N,5,FALSE)</f>
        <v>MICHELE KHASIDIS</v>
      </c>
      <c r="J11" s="15" t="str">
        <f>RIGHT(VLOOKUP(A11,[1]CER_SubK_PO_Status!A:N,14,FALSE),LEN(VLOOKUP(A11,[1]CER_SubK_PO_Status!A:N,14,FALSE))-SEARCH("/",VLOOKUP(A11,[1]CER_SubK_PO_Status!A:N,14,FALSE),1))</f>
        <v>TANYA STEWART</v>
      </c>
      <c r="K11" s="16" t="s">
        <v>73</v>
      </c>
      <c r="L11" s="16" t="s">
        <v>74</v>
      </c>
      <c r="M11" s="16" t="s">
        <v>75</v>
      </c>
      <c r="N11" s="16" t="s">
        <v>74</v>
      </c>
      <c r="O11" s="13" t="s">
        <v>121</v>
      </c>
      <c r="P11" s="18"/>
    </row>
    <row r="12" spans="1:16" ht="60" customHeight="1" x14ac:dyDescent="0.25">
      <c r="A12" s="13" t="s">
        <v>27</v>
      </c>
      <c r="B12" s="13" t="str">
        <f>VLOOKUP(A12,[1]CER_SubK_PO_Status!A:N,9,FALSE)</f>
        <v>Open</v>
      </c>
      <c r="C12" s="13" t="str">
        <f>VLOOKUP(A12,[1]CER_SubK_PO_Status!A:N,7,FALSE)</f>
        <v>COLLEGE OF WILLIAM &amp; MARY</v>
      </c>
      <c r="D12" s="14">
        <f>VLOOKUP(A12,[1]CER_SubK_PO_Status!A:N,10,FALSE)/1000</f>
        <v>438.77823000000001</v>
      </c>
      <c r="E12" s="14">
        <f>VLOOKUP(A12,[1]CER_SubK_PO_Status!A:N,11,FALSE)/1000</f>
        <v>372.28012999999999</v>
      </c>
      <c r="F12" s="14">
        <f>VLOOKUP(A12,[1]CER_SubK_PO_Status!A:N,12,FALSE)/1000</f>
        <v>336.65323000000001</v>
      </c>
      <c r="G12" s="14">
        <f t="shared" si="0"/>
        <v>66.498100000000022</v>
      </c>
      <c r="H12" s="14">
        <f t="shared" si="1"/>
        <v>102.125</v>
      </c>
      <c r="I12" s="13" t="str">
        <f>VLOOKUP(A12,[1]CER_SubK_PO_Status!A:N,5,FALSE)</f>
        <v>DENISE LEARY-STITH</v>
      </c>
      <c r="J12" s="15" t="str">
        <f>RIGHT(VLOOKUP(A12,[1]CER_SubK_PO_Status!A:N,14,FALSE),LEN(VLOOKUP(A12,[1]CER_SubK_PO_Status!A:N,14,FALSE))-SEARCH("/",VLOOKUP(A12,[1]CER_SubK_PO_Status!A:N,14,FALSE),1))</f>
        <v>TANYA STEWART</v>
      </c>
      <c r="K12" s="16" t="s">
        <v>73</v>
      </c>
      <c r="L12" s="16" t="s">
        <v>86</v>
      </c>
      <c r="M12" s="16" t="s">
        <v>75</v>
      </c>
      <c r="N12" s="16" t="s">
        <v>87</v>
      </c>
      <c r="O12" s="13" t="s">
        <v>120</v>
      </c>
      <c r="P12" s="18" t="s">
        <v>28</v>
      </c>
    </row>
    <row r="13" spans="1:16" ht="55" customHeight="1" x14ac:dyDescent="0.25">
      <c r="A13" s="13" t="s">
        <v>29</v>
      </c>
      <c r="B13" s="13" t="str">
        <f>VLOOKUP(A13,[1]CER_SubK_PO_Status!A:N,9,FALSE)</f>
        <v>Open</v>
      </c>
      <c r="C13" s="13" t="str">
        <f>VLOOKUP(A13,[1]CER_SubK_PO_Status!A:N,7,FALSE)</f>
        <v>COLLEGE OF WILLIAM &amp; MARY</v>
      </c>
      <c r="D13" s="14">
        <f>VLOOKUP(A13,[1]CER_SubK_PO_Status!A:N,10,FALSE)/1000</f>
        <v>797.62635999999998</v>
      </c>
      <c r="E13" s="14">
        <f>VLOOKUP(A13,[1]CER_SubK_PO_Status!A:N,11,FALSE)/1000</f>
        <v>671.39531999999997</v>
      </c>
      <c r="F13" s="14">
        <f>VLOOKUP(A13,[1]CER_SubK_PO_Status!A:N,12,FALSE)/1000</f>
        <v>640.65243999999996</v>
      </c>
      <c r="G13" s="14">
        <f t="shared" si="0"/>
        <v>126.23104000000001</v>
      </c>
      <c r="H13" s="14">
        <f t="shared" si="1"/>
        <v>156.97392000000002</v>
      </c>
      <c r="I13" s="13" t="str">
        <f>VLOOKUP(A13,[1]CER_SubK_PO_Status!A:N,5,FALSE)</f>
        <v>DENISE LEARY-STITH</v>
      </c>
      <c r="J13" s="15" t="str">
        <f>RIGHT(VLOOKUP(A13,[1]CER_SubK_PO_Status!A:N,14,FALSE),LEN(VLOOKUP(A13,[1]CER_SubK_PO_Status!A:N,14,FALSE))-SEARCH("/",VLOOKUP(A13,[1]CER_SubK_PO_Status!A:N,14,FALSE),1))</f>
        <v>TANYA STEWART</v>
      </c>
      <c r="K13" s="16" t="s">
        <v>73</v>
      </c>
      <c r="L13" s="16" t="s">
        <v>86</v>
      </c>
      <c r="M13" s="16" t="s">
        <v>75</v>
      </c>
      <c r="N13" s="16" t="s">
        <v>87</v>
      </c>
      <c r="O13" s="13" t="s">
        <v>120</v>
      </c>
      <c r="P13" s="18"/>
    </row>
    <row r="14" spans="1:16" ht="135.75" customHeight="1" x14ac:dyDescent="0.25">
      <c r="A14" s="13" t="s">
        <v>30</v>
      </c>
      <c r="B14" s="13" t="str">
        <f>VLOOKUP(A14,[1]CER_SubK_PO_Status!A:N,9,FALSE)</f>
        <v>Open</v>
      </c>
      <c r="C14" s="13" t="str">
        <f>VLOOKUP(A14,[1]CER_SubK_PO_Status!A:N,7,FALSE)</f>
        <v>DANFYSIK A/S</v>
      </c>
      <c r="D14" s="14">
        <f>VLOOKUP(A14,[1]CER_SubK_PO_Status!A:N,10,FALSE)/1000</f>
        <v>492.84199999999998</v>
      </c>
      <c r="E14" s="14">
        <f>VLOOKUP(A14,[1]CER_SubK_PO_Status!A:N,11,FALSE)/1000</f>
        <v>485.61694</v>
      </c>
      <c r="F14" s="14">
        <f>VLOOKUP(A14,[1]CER_SubK_PO_Status!A:N,12,FALSE)/1000</f>
        <v>485.61450000000002</v>
      </c>
      <c r="G14" s="14">
        <f t="shared" si="0"/>
        <v>7.2250599999999849</v>
      </c>
      <c r="H14" s="14">
        <f t="shared" si="1"/>
        <v>7.2274999999999636</v>
      </c>
      <c r="I14" s="13" t="str">
        <f>VLOOKUP(A14,[1]CER_SubK_PO_Status!A:N,5,FALSE)</f>
        <v>THOMAS HURATIAK</v>
      </c>
      <c r="J14" s="15" t="str">
        <f>RIGHT(VLOOKUP(A14,[1]CER_SubK_PO_Status!A:N,14,FALSE),LEN(VLOOKUP(A14,[1]CER_SubK_PO_Status!A:N,14,FALSE))-SEARCH("/",VLOOKUP(A14,[1]CER_SubK_PO_Status!A:N,14,FALSE),1))</f>
        <v>JAMES COLEMAN</v>
      </c>
      <c r="K14" s="16" t="s">
        <v>88</v>
      </c>
      <c r="L14" s="16" t="s">
        <v>89</v>
      </c>
      <c r="M14" s="16" t="s">
        <v>90</v>
      </c>
      <c r="N14" s="16" t="s">
        <v>91</v>
      </c>
      <c r="O14" s="13" t="s">
        <v>31</v>
      </c>
      <c r="P14" s="18"/>
    </row>
    <row r="15" spans="1:16" ht="57.75" customHeight="1" x14ac:dyDescent="0.25">
      <c r="A15" s="13" t="s">
        <v>32</v>
      </c>
      <c r="B15" s="13" t="str">
        <f>VLOOKUP(A15,[1]CER_SubK_PO_Status!A:N,9,FALSE)</f>
        <v>Open</v>
      </c>
      <c r="C15" s="13" t="str">
        <f>VLOOKUP(A15,[1]CER_SubK_PO_Status!A:N,7,FALSE)</f>
        <v>DANFYSIK A/S</v>
      </c>
      <c r="D15" s="14">
        <f>VLOOKUP(A15,[1]CER_SubK_PO_Status!A:N,10,FALSE)/1000</f>
        <v>445.9</v>
      </c>
      <c r="E15" s="14">
        <f>VLOOKUP(A15,[1]CER_SubK_PO_Status!A:N,11,FALSE)/1000</f>
        <v>298.97000000000003</v>
      </c>
      <c r="F15" s="14">
        <f>VLOOKUP(A15,[1]CER_SubK_PO_Status!A:N,12,FALSE)/1000</f>
        <v>298.97000000000003</v>
      </c>
      <c r="G15" s="14">
        <f t="shared" si="0"/>
        <v>146.92999999999995</v>
      </c>
      <c r="H15" s="14">
        <f t="shared" si="1"/>
        <v>146.92999999999995</v>
      </c>
      <c r="I15" s="13" t="str">
        <f>VLOOKUP(A15,[1]CER_SubK_PO_Status!A:N,5,FALSE)</f>
        <v>THOMAS HURATIAK</v>
      </c>
      <c r="J15" s="15" t="str">
        <f>RIGHT(VLOOKUP(A15,[1]CER_SubK_PO_Status!A:N,14,FALSE),LEN(VLOOKUP(A15,[1]CER_SubK_PO_Status!A:N,14,FALSE))-SEARCH("/",VLOOKUP(A15,[1]CER_SubK_PO_Status!A:N,14,FALSE),1))</f>
        <v>S LASSITER</v>
      </c>
      <c r="K15" s="16" t="s">
        <v>92</v>
      </c>
      <c r="L15" s="16" t="s">
        <v>93</v>
      </c>
      <c r="M15" s="16" t="s">
        <v>94</v>
      </c>
      <c r="N15" s="16" t="s">
        <v>95</v>
      </c>
      <c r="O15" s="13"/>
      <c r="P15" s="13"/>
    </row>
    <row r="16" spans="1:16" ht="75" customHeight="1" x14ac:dyDescent="0.25">
      <c r="A16" s="13" t="s">
        <v>33</v>
      </c>
      <c r="B16" s="13" t="str">
        <f>VLOOKUP(A16,[1]CER_SubK_PO_Status!A:N,9,FALSE)</f>
        <v>Open</v>
      </c>
      <c r="C16" s="13" t="str">
        <f>VLOOKUP(A16,[1]CER_SubK_PO_Status!A:N,7,FALSE)</f>
        <v>DAVIDSON COLLEGE</v>
      </c>
      <c r="D16" s="14">
        <f>VLOOKUP(A16,[1]CER_SubK_PO_Status!A:N,10,FALSE)/1000</f>
        <v>43.359819999999999</v>
      </c>
      <c r="E16" s="14">
        <f>VLOOKUP(A16,[1]CER_SubK_PO_Status!A:N,11,FALSE)/1000</f>
        <v>23.396380000000001</v>
      </c>
      <c r="F16" s="14">
        <f>VLOOKUP(A16,[1]CER_SubK_PO_Status!A:N,12,FALSE)/1000</f>
        <v>21.873819999999998</v>
      </c>
      <c r="G16" s="14">
        <f>D16-E16</f>
        <v>19.963439999999999</v>
      </c>
      <c r="H16" s="14">
        <f t="shared" si="1"/>
        <v>21.486000000000001</v>
      </c>
      <c r="I16" s="13" t="str">
        <f>VLOOKUP(A16,[1]CER_SubK_PO_Status!A:N,5,FALSE)</f>
        <v>GIUSEPPINA TENBUSCH</v>
      </c>
      <c r="J16" s="15" t="str">
        <f>RIGHT(VLOOKUP(A16,[1]CER_SubK_PO_Status!A:N,14,FALSE),LEN(VLOOKUP(A16,[1]CER_SubK_PO_Status!A:N,14,FALSE))-SEARCH("/",VLOOKUP(A16,[1]CER_SubK_PO_Status!A:N,14,FALSE),1))</f>
        <v>TANYA STEWART</v>
      </c>
      <c r="K16" s="16" t="s">
        <v>73</v>
      </c>
      <c r="L16" s="16" t="s">
        <v>96</v>
      </c>
      <c r="M16" s="16" t="s">
        <v>75</v>
      </c>
      <c r="N16" s="16" t="s">
        <v>97</v>
      </c>
      <c r="O16" s="13" t="s">
        <v>120</v>
      </c>
      <c r="P16" s="18"/>
    </row>
    <row r="17" spans="1:16" ht="55" customHeight="1" x14ac:dyDescent="0.25">
      <c r="A17" s="13" t="s">
        <v>34</v>
      </c>
      <c r="B17" s="13" t="str">
        <f>VLOOKUP(A17,[1]CER_SubK_PO_Status!A:N,9,FALSE)</f>
        <v>Open</v>
      </c>
      <c r="C17" s="13" t="str">
        <f>VLOOKUP(A17,[1]CER_SubK_PO_Status!A:N,7,FALSE)</f>
        <v>DUKE UNIVERSITY</v>
      </c>
      <c r="D17" s="14">
        <f>VLOOKUP(A17,[1]CER_SubK_PO_Status!A:N,10,FALSE)/1000</f>
        <v>192.26923000000002</v>
      </c>
      <c r="E17" s="14">
        <f>VLOOKUP(A17,[1]CER_SubK_PO_Status!A:N,11,FALSE)/1000</f>
        <v>174.51876000000001</v>
      </c>
      <c r="F17" s="14">
        <f>VLOOKUP(A17,[1]CER_SubK_PO_Status!A:N,12,FALSE)/1000</f>
        <v>174.51876000000001</v>
      </c>
      <c r="G17" s="14">
        <f t="shared" si="0"/>
        <v>17.750470000000007</v>
      </c>
      <c r="H17" s="14">
        <f t="shared" si="1"/>
        <v>17.750470000000007</v>
      </c>
      <c r="I17" s="13" t="str">
        <f>VLOOKUP(A17,[1]CER_SubK_PO_Status!A:N,5,FALSE)</f>
        <v>GIUSEPPINA TENBUSCH</v>
      </c>
      <c r="J17" s="15" t="str">
        <f>RIGHT(VLOOKUP(A17,[1]CER_SubK_PO_Status!A:N,14,FALSE),LEN(VLOOKUP(A17,[1]CER_SubK_PO_Status!A:N,14,FALSE))-SEARCH("/",VLOOKUP(A17,[1]CER_SubK_PO_Status!A:N,14,FALSE),1))</f>
        <v>TANYA STEWART</v>
      </c>
      <c r="K17" s="16" t="s">
        <v>73</v>
      </c>
      <c r="L17" s="16" t="s">
        <v>86</v>
      </c>
      <c r="M17" s="16" t="s">
        <v>75</v>
      </c>
      <c r="N17" s="16" t="s">
        <v>87</v>
      </c>
      <c r="O17" s="13" t="s">
        <v>120</v>
      </c>
      <c r="P17" s="18"/>
    </row>
    <row r="18" spans="1:16" ht="55" customHeight="1" x14ac:dyDescent="0.25">
      <c r="A18" s="13" t="s">
        <v>35</v>
      </c>
      <c r="B18" s="13" t="str">
        <f>VLOOKUP(A18,[1]CER_SubK_PO_Status!A:N,9,FALSE)</f>
        <v>Open</v>
      </c>
      <c r="C18" s="13" t="str">
        <f>VLOOKUP(A18,[1]CER_SubK_PO_Status!A:N,7,FALSE)</f>
        <v>D&amp;D MECHANICAL INC</v>
      </c>
      <c r="D18" s="14">
        <f>VLOOKUP(A18,[1]CER_SubK_PO_Status!A:N,10,FALSE)/1000</f>
        <v>345.14078999999998</v>
      </c>
      <c r="E18" s="14">
        <f>VLOOKUP(A18,[1]CER_SubK_PO_Status!A:N,11,FALSE)/1000</f>
        <v>291.52037000000001</v>
      </c>
      <c r="F18" s="14">
        <f>VLOOKUP(A18,[1]CER_SubK_PO_Status!A:N,12,FALSE)/1000</f>
        <v>259.80629999999996</v>
      </c>
      <c r="G18" s="14">
        <f t="shared" si="0"/>
        <v>53.620419999999967</v>
      </c>
      <c r="H18" s="14">
        <f t="shared" si="1"/>
        <v>85.334490000000017</v>
      </c>
      <c r="I18" s="13" t="str">
        <f>VLOOKUP(A18,[1]CER_SubK_PO_Status!A:N,5,FALSE)</f>
        <v>CAROLYN STEPNEY</v>
      </c>
      <c r="J18" s="15" t="str">
        <f>RIGHT(VLOOKUP(A18,[1]CER_SubK_PO_Status!A:N,14,FALSE),LEN(VLOOKUP(A18,[1]CER_SubK_PO_Status!A:N,14,FALSE))-SEARCH("/",VLOOKUP(A18,[1]CER_SubK_PO_Status!A:N,14,FALSE),1))</f>
        <v>J WILLOUGHBY</v>
      </c>
      <c r="K18" s="16" t="s">
        <v>80</v>
      </c>
      <c r="L18" s="16" t="s">
        <v>81</v>
      </c>
      <c r="M18" s="16" t="s">
        <v>82</v>
      </c>
      <c r="N18" s="16" t="s">
        <v>83</v>
      </c>
      <c r="O18" s="13"/>
      <c r="P18" s="18"/>
    </row>
    <row r="19" spans="1:16" ht="75" customHeight="1" x14ac:dyDescent="0.25">
      <c r="A19" s="13" t="s">
        <v>36</v>
      </c>
      <c r="B19" s="13" t="str">
        <f>VLOOKUP(A19,[1]CER_SubK_PO_Status!A:N,9,FALSE)</f>
        <v>Open</v>
      </c>
      <c r="C19" s="13" t="str">
        <f>VLOOKUP(A19,[1]CER_SubK_PO_Status!A:N,7,FALSE)</f>
        <v>FLORIDA STATE UNIVERSITY</v>
      </c>
      <c r="D19" s="14">
        <f>VLOOKUP(A19,[1]CER_SubK_PO_Status!A:N,10,FALSE)/1000</f>
        <v>71.671639999999996</v>
      </c>
      <c r="E19" s="14">
        <f>VLOOKUP(A19,[1]CER_SubK_PO_Status!A:N,11,FALSE)/1000</f>
        <v>56.081559999999996</v>
      </c>
      <c r="F19" s="14">
        <f>VLOOKUP(A19,[1]CER_SubK_PO_Status!A:N,12,FALSE)/1000</f>
        <v>52.90672</v>
      </c>
      <c r="G19" s="14">
        <f t="shared" si="0"/>
        <v>15.59008</v>
      </c>
      <c r="H19" s="14">
        <f t="shared" si="1"/>
        <v>18.764919999999996</v>
      </c>
      <c r="I19" s="13" t="str">
        <f>VLOOKUP(A19,[1]CER_SubK_PO_Status!A:N,5,FALSE)</f>
        <v>GIUSEPPINA TENBUSCH</v>
      </c>
      <c r="J19" s="15" t="str">
        <f>RIGHT(VLOOKUP(A19,[1]CER_SubK_PO_Status!A:N,14,FALSE),LEN(VLOOKUP(A19,[1]CER_SubK_PO_Status!A:N,14,FALSE))-SEARCH("/",VLOOKUP(A19,[1]CER_SubK_PO_Status!A:N,14,FALSE),1))</f>
        <v>TANYA STEWART</v>
      </c>
      <c r="K19" s="16" t="s">
        <v>73</v>
      </c>
      <c r="L19" s="16" t="s">
        <v>86</v>
      </c>
      <c r="M19" s="16" t="s">
        <v>75</v>
      </c>
      <c r="N19" s="16" t="s">
        <v>87</v>
      </c>
      <c r="O19" s="13" t="s">
        <v>120</v>
      </c>
      <c r="P19" s="18"/>
    </row>
    <row r="20" spans="1:16" ht="75" customHeight="1" x14ac:dyDescent="0.25">
      <c r="A20" s="13" t="s">
        <v>37</v>
      </c>
      <c r="B20" s="13" t="str">
        <f>VLOOKUP(A20,[1]CER_SubK_PO_Status!A:N,9,FALSE)</f>
        <v>Open</v>
      </c>
      <c r="C20" s="13" t="str">
        <f>VLOOKUP(A20,[1]CER_SubK_PO_Status!A:N,7,FALSE)</f>
        <v>GEORGE WASHINGTON UNIV</v>
      </c>
      <c r="D20" s="14">
        <f>VLOOKUP(A20,[1]CER_SubK_PO_Status!A:N,10,FALSE)/1000</f>
        <v>73.468229999999991</v>
      </c>
      <c r="E20" s="14">
        <f>VLOOKUP(A20,[1]CER_SubK_PO_Status!A:N,11,FALSE)/1000</f>
        <v>36.201839999999997</v>
      </c>
      <c r="F20" s="14">
        <f>VLOOKUP(A20,[1]CER_SubK_PO_Status!A:N,12,FALSE)/1000</f>
        <v>36.2012</v>
      </c>
      <c r="G20" s="14">
        <f t="shared" si="0"/>
        <v>37.266389999999994</v>
      </c>
      <c r="H20" s="14">
        <f t="shared" si="1"/>
        <v>37.267029999999991</v>
      </c>
      <c r="I20" s="13" t="str">
        <f>VLOOKUP(A20,[1]CER_SubK_PO_Status!A:N,5,FALSE)</f>
        <v>MICHELE KHASIDIS</v>
      </c>
      <c r="J20" s="15" t="str">
        <f>RIGHT(VLOOKUP(A20,[1]CER_SubK_PO_Status!A:N,14,FALSE),LEN(VLOOKUP(A20,[1]CER_SubK_PO_Status!A:N,14,FALSE))-SEARCH("/",VLOOKUP(A20,[1]CER_SubK_PO_Status!A:N,14,FALSE),1))</f>
        <v>T STEWART</v>
      </c>
      <c r="K20" s="16" t="s">
        <v>73</v>
      </c>
      <c r="L20" s="16" t="s">
        <v>74</v>
      </c>
      <c r="M20" s="16" t="s">
        <v>75</v>
      </c>
      <c r="N20" s="16" t="s">
        <v>74</v>
      </c>
      <c r="O20" s="13" t="s">
        <v>120</v>
      </c>
      <c r="P20" s="18" t="s">
        <v>38</v>
      </c>
    </row>
    <row r="21" spans="1:16" ht="55" customHeight="1" x14ac:dyDescent="0.25">
      <c r="A21" s="13" t="s">
        <v>39</v>
      </c>
      <c r="B21" s="13" t="str">
        <f>VLOOKUP(A21,[1]CER_SubK_PO_Status!A:N,9,FALSE)</f>
        <v>Open</v>
      </c>
      <c r="C21" s="13" t="str">
        <f>VLOOKUP(A21,[1]CER_SubK_PO_Status!A:N,7,FALSE)</f>
        <v>HAMPTON UNIVERSITY</v>
      </c>
      <c r="D21" s="14">
        <f>VLOOKUP(A21,[1]CER_SubK_PO_Status!A:N,10,FALSE)/1000</f>
        <v>183.58336</v>
      </c>
      <c r="E21" s="14">
        <f>VLOOKUP(A21,[1]CER_SubK_PO_Status!A:N,11,FALSE)/1000</f>
        <v>159.83336</v>
      </c>
      <c r="F21" s="14">
        <f>VLOOKUP(A21,[1]CER_SubK_PO_Status!A:N,12,FALSE)/1000</f>
        <v>159.83336</v>
      </c>
      <c r="G21" s="14">
        <f t="shared" si="0"/>
        <v>23.75</v>
      </c>
      <c r="H21" s="14">
        <f t="shared" si="1"/>
        <v>23.75</v>
      </c>
      <c r="I21" s="13" t="str">
        <f>VLOOKUP(A21,[1]CER_SubK_PO_Status!A:N,5,FALSE)</f>
        <v>GIUSEPPINA TENBUSCH</v>
      </c>
      <c r="J21" s="15" t="str">
        <f>RIGHT(VLOOKUP(A21,[1]CER_SubK_PO_Status!A:N,14,FALSE),LEN(VLOOKUP(A21,[1]CER_SubK_PO_Status!A:N,14,FALSE))-SEARCH("/",VLOOKUP(A21,[1]CER_SubK_PO_Status!A:N,14,FALSE),1))</f>
        <v>TANYA STEWART</v>
      </c>
      <c r="K21" s="16" t="s">
        <v>73</v>
      </c>
      <c r="L21" s="16" t="s">
        <v>86</v>
      </c>
      <c r="M21" s="16" t="s">
        <v>75</v>
      </c>
      <c r="N21" s="16" t="s">
        <v>87</v>
      </c>
      <c r="O21" s="13" t="s">
        <v>120</v>
      </c>
      <c r="P21" s="13" t="s">
        <v>40</v>
      </c>
    </row>
    <row r="22" spans="1:16" ht="55" customHeight="1" x14ac:dyDescent="0.25">
      <c r="A22" s="13" t="s">
        <v>41</v>
      </c>
      <c r="B22" s="13" t="str">
        <f>VLOOKUP(A22,[1]CER_SubK_PO_Status!A:N,9,FALSE)</f>
        <v>Open</v>
      </c>
      <c r="C22" s="13" t="str">
        <f>VLOOKUP(A22,[1]CER_SubK_PO_Status!A:N,7,FALSE)</f>
        <v>HAMPTON UNIVERSITY</v>
      </c>
      <c r="D22" s="14">
        <f>VLOOKUP(A22,[1]CER_SubK_PO_Status!A:N,10,FALSE)/1000</f>
        <v>332.98721</v>
      </c>
      <c r="E22" s="14">
        <f>VLOOKUP(A22,[1]CER_SubK_PO_Status!A:N,11,FALSE)/1000</f>
        <v>297.76974999999999</v>
      </c>
      <c r="F22" s="14">
        <f>VLOOKUP(A22,[1]CER_SubK_PO_Status!A:N,12,FALSE)/1000</f>
        <v>289.55003000000005</v>
      </c>
      <c r="G22" s="14">
        <f t="shared" si="0"/>
        <v>35.217460000000017</v>
      </c>
      <c r="H22" s="14">
        <f t="shared" si="1"/>
        <v>43.437179999999955</v>
      </c>
      <c r="I22" s="13" t="str">
        <f>VLOOKUP(A22,[1]CER_SubK_PO_Status!A:N,5,FALSE)</f>
        <v>GIUSEPPINA TENBUSCH</v>
      </c>
      <c r="J22" s="15" t="str">
        <f>RIGHT(VLOOKUP(A22,[1]CER_SubK_PO_Status!A:N,14,FALSE),LEN(VLOOKUP(A22,[1]CER_SubK_PO_Status!A:N,14,FALSE))-SEARCH("/",VLOOKUP(A22,[1]CER_SubK_PO_Status!A:N,14,FALSE),1))</f>
        <v>TANYA STEWART</v>
      </c>
      <c r="K22" s="16" t="s">
        <v>74</v>
      </c>
      <c r="L22" s="16" t="s">
        <v>74</v>
      </c>
      <c r="M22" s="16" t="s">
        <v>74</v>
      </c>
      <c r="N22" s="16" t="s">
        <v>74</v>
      </c>
      <c r="O22" s="13"/>
      <c r="P22" s="13" t="s">
        <v>40</v>
      </c>
    </row>
    <row r="23" spans="1:16" ht="55" customHeight="1" x14ac:dyDescent="0.25">
      <c r="A23" s="13" t="s">
        <v>42</v>
      </c>
      <c r="B23" s="13" t="str">
        <f>VLOOKUP(A23,[1]CER_SubK_PO_Status!A:N,9,FALSE)</f>
        <v>Open</v>
      </c>
      <c r="C23" s="13" t="str">
        <f>VLOOKUP(A23,[1]CER_SubK_PO_Status!A:N,7,FALSE)</f>
        <v>HOMELAND CONTRACTING CORP</v>
      </c>
      <c r="D23" s="14">
        <f>VLOOKUP(A23,[1]CER_SubK_PO_Status!A:N,10,FALSE)/1000</f>
        <v>1460.471</v>
      </c>
      <c r="E23" s="14">
        <f>VLOOKUP(A23,[1]CER_SubK_PO_Status!A:N,11,FALSE)/1000</f>
        <v>1052.7576299999998</v>
      </c>
      <c r="F23" s="14">
        <f>VLOOKUP(A23,[1]CER_SubK_PO_Status!A:N,12,FALSE)/1000</f>
        <v>1052.6408799999999</v>
      </c>
      <c r="G23" s="14">
        <f t="shared" si="0"/>
        <v>407.71337000000017</v>
      </c>
      <c r="H23" s="14">
        <f t="shared" si="1"/>
        <v>407.83012000000008</v>
      </c>
      <c r="I23" s="13" t="str">
        <f>VLOOKUP(A23,[1]CER_SubK_PO_Status!A:N,5,FALSE)</f>
        <v>CAROLYN STEPNEY</v>
      </c>
      <c r="J23" s="15" t="str">
        <f>RIGHT(VLOOKUP(A23,[1]CER_SubK_PO_Status!A:N,14,FALSE),LEN(VLOOKUP(A23,[1]CER_SubK_PO_Status!A:N,14,FALSE))-SEARCH("/",VLOOKUP(A23,[1]CER_SubK_PO_Status!A:N,14,FALSE),1))</f>
        <v>T RENZO</v>
      </c>
      <c r="K23" s="16" t="s">
        <v>81</v>
      </c>
      <c r="L23" s="16" t="s">
        <v>98</v>
      </c>
      <c r="M23" s="16" t="s">
        <v>83</v>
      </c>
      <c r="N23" s="16" t="s">
        <v>99</v>
      </c>
      <c r="O23" s="18" t="s">
        <v>43</v>
      </c>
      <c r="P23" s="13"/>
    </row>
    <row r="24" spans="1:16" ht="55" customHeight="1" x14ac:dyDescent="0.25">
      <c r="A24" s="13" t="s">
        <v>44</v>
      </c>
      <c r="B24" s="13" t="str">
        <f>VLOOKUP(A24,[1]CER_SubK_PO_Status!A:N,9,FALSE)</f>
        <v>Open</v>
      </c>
      <c r="C24" s="13" t="str">
        <f>VLOOKUP(A24,[1]CER_SubK_PO_Status!A:N,7,FALSE)</f>
        <v>JOSEPH OAT CORPORATION</v>
      </c>
      <c r="D24" s="14">
        <f>VLOOKUP(A24,[1]CER_SubK_PO_Status!A:N,10,FALSE)/1000</f>
        <v>1844.463</v>
      </c>
      <c r="E24" s="14">
        <f>VLOOKUP(A24,[1]CER_SubK_PO_Status!A:N,11,FALSE)/1000</f>
        <v>1237.2878000000001</v>
      </c>
      <c r="F24" s="14">
        <f>VLOOKUP(A24,[1]CER_SubK_PO_Status!A:N,12,FALSE)/1000</f>
        <v>1237.2878000000001</v>
      </c>
      <c r="G24" s="14">
        <f t="shared" si="0"/>
        <v>607.1751999999999</v>
      </c>
      <c r="H24" s="14">
        <f t="shared" si="1"/>
        <v>607.1751999999999</v>
      </c>
      <c r="I24" s="13" t="str">
        <f>VLOOKUP(A24,[1]CER_SubK_PO_Status!A:N,5,FALSE)</f>
        <v>THOMAS HURATIAK</v>
      </c>
      <c r="J24" s="15" t="str">
        <f>RIGHT(VLOOKUP(A24,[1]CER_SubK_PO_Status!A:N,14,FALSE),LEN(VLOOKUP(A24,[1]CER_SubK_PO_Status!A:N,14,FALSE))-SEARCH("/",VLOOKUP(A24,[1]CER_SubK_PO_Status!A:N,14,FALSE),1))</f>
        <v>K WILSON/MIKED</v>
      </c>
      <c r="K24" s="16" t="s">
        <v>77</v>
      </c>
      <c r="L24" s="16" t="s">
        <v>100</v>
      </c>
      <c r="M24" s="16" t="s">
        <v>79</v>
      </c>
      <c r="N24" s="16" t="s">
        <v>101</v>
      </c>
      <c r="O24" s="18"/>
      <c r="P24" s="13"/>
    </row>
    <row r="25" spans="1:16" ht="55" customHeight="1" x14ac:dyDescent="0.25">
      <c r="A25" s="13" t="s">
        <v>45</v>
      </c>
      <c r="B25" s="13" t="str">
        <f>VLOOKUP(A25,[1]CER_SubK_PO_Status!A:N,9,FALSE)</f>
        <v>Open</v>
      </c>
      <c r="C25" s="13" t="str">
        <f>VLOOKUP(A25,[1]CER_SubK_PO_Status!A:N,7,FALSE)</f>
        <v>KELLER TECHNOLOGY CORP.</v>
      </c>
      <c r="D25" s="14">
        <f>VLOOKUP(A25,[1]CER_SubK_PO_Status!A:N,10,FALSE)/1000</f>
        <v>271.91000000000003</v>
      </c>
      <c r="E25" s="14">
        <f>VLOOKUP(A25,[1]CER_SubK_PO_Status!A:N,11,FALSE)/1000</f>
        <v>158.16</v>
      </c>
      <c r="F25" s="14">
        <f>VLOOKUP(A25,[1]CER_SubK_PO_Status!A:N,12,FALSE)/1000</f>
        <v>158.16</v>
      </c>
      <c r="G25" s="14">
        <f t="shared" si="0"/>
        <v>113.75000000000003</v>
      </c>
      <c r="H25" s="14">
        <f t="shared" si="1"/>
        <v>113.75000000000003</v>
      </c>
      <c r="I25" s="13" t="str">
        <f>VLOOKUP(A25,[1]CER_SubK_PO_Status!A:N,5,FALSE)</f>
        <v>THEODORE PESHEHONOFF</v>
      </c>
      <c r="J25" s="15" t="str">
        <f>RIGHT(VLOOKUP(A25,[1]CER_SubK_PO_Status!A:N,14,FALSE),LEN(VLOOKUP(A25,[1]CER_SubK_PO_Status!A:N,14,FALSE))-SEARCH("/",VLOOKUP(A25,[1]CER_SubK_PO_Status!A:N,14,FALSE),1))</f>
        <v>N HUQUE</v>
      </c>
      <c r="K25" s="16" t="s">
        <v>102</v>
      </c>
      <c r="L25" s="16" t="s">
        <v>77</v>
      </c>
      <c r="M25" s="16" t="s">
        <v>104</v>
      </c>
      <c r="N25" s="16" t="s">
        <v>79</v>
      </c>
      <c r="O25" s="18"/>
      <c r="P25" s="13"/>
    </row>
    <row r="26" spans="1:16" ht="55" customHeight="1" x14ac:dyDescent="0.25">
      <c r="A26" s="13" t="s">
        <v>46</v>
      </c>
      <c r="B26" s="13" t="str">
        <f>VLOOKUP(A26,[1]CER_SubK_PO_Status!A:N,9,FALSE)</f>
        <v>Open</v>
      </c>
      <c r="C26" s="13" t="str">
        <f>VLOOKUP(A26,[1]CER_SubK_PO_Status!A:N,7,FALSE)</f>
        <v>MASSACHUSETTS INST OF TEC</v>
      </c>
      <c r="D26" s="14">
        <f>VLOOKUP(A26,[1]CER_SubK_PO_Status!A:N,10,FALSE)/1000</f>
        <v>30</v>
      </c>
      <c r="E26" s="14">
        <f>VLOOKUP(A26,[1]CER_SubK_PO_Status!A:N,11,FALSE)/1000</f>
        <v>9.9990000000000006</v>
      </c>
      <c r="F26" s="14">
        <f>VLOOKUP(A26,[1]CER_SubK_PO_Status!A:N,12,FALSE)/1000</f>
        <v>5</v>
      </c>
      <c r="G26" s="14">
        <f t="shared" si="0"/>
        <v>20.000999999999998</v>
      </c>
      <c r="H26" s="14">
        <f t="shared" si="1"/>
        <v>25</v>
      </c>
      <c r="I26" s="13" t="str">
        <f>VLOOKUP(A26,[1]CER_SubK_PO_Status!A:N,5,FALSE)</f>
        <v>MICHELE KHASIDIS</v>
      </c>
      <c r="J26" s="15" t="str">
        <f>RIGHT(VLOOKUP(A26,[1]CER_SubK_PO_Status!A:N,14,FALSE),LEN(VLOOKUP(A26,[1]CER_SubK_PO_Status!A:N,14,FALSE))-SEARCH("/",VLOOKUP(A26,[1]CER_SubK_PO_Status!A:N,14,FALSE),1))</f>
        <v>T STEWART</v>
      </c>
      <c r="K26" s="16" t="s">
        <v>73</v>
      </c>
      <c r="L26" s="16" t="s">
        <v>74</v>
      </c>
      <c r="M26" s="16" t="s">
        <v>75</v>
      </c>
      <c r="N26" s="16" t="s">
        <v>74</v>
      </c>
      <c r="O26" s="18" t="s">
        <v>120</v>
      </c>
      <c r="P26" s="13"/>
    </row>
    <row r="27" spans="1:16" ht="55" customHeight="1" x14ac:dyDescent="0.25">
      <c r="A27" s="13" t="s">
        <v>47</v>
      </c>
      <c r="B27" s="13" t="str">
        <f>VLOOKUP(A27,[1]CER_SubK_PO_Status!A:N,9,FALSE)</f>
        <v>Open</v>
      </c>
      <c r="C27" s="13" t="str">
        <f>VLOOKUP(A27,[1]CER_SubK_PO_Status!A:N,7,FALSE)</f>
        <v>MEYER TOOL &amp; MFG INC</v>
      </c>
      <c r="D27" s="14">
        <f>VLOOKUP(A27,[1]CER_SubK_PO_Status!A:N,10,FALSE)/1000</f>
        <v>335.82</v>
      </c>
      <c r="E27" s="14">
        <f>VLOOKUP(A27,[1]CER_SubK_PO_Status!A:N,11,FALSE)/1000</f>
        <v>117.53700000000001</v>
      </c>
      <c r="F27" s="14">
        <f>VLOOKUP(A27,[1]CER_SubK_PO_Status!A:N,12,FALSE)/1000</f>
        <v>117.53700000000001</v>
      </c>
      <c r="G27" s="14">
        <f t="shared" si="0"/>
        <v>218.28299999999999</v>
      </c>
      <c r="H27" s="14">
        <f t="shared" si="1"/>
        <v>218.28299999999999</v>
      </c>
      <c r="I27" s="13" t="str">
        <f>VLOOKUP(A27,[1]CER_SubK_PO_Status!A:N,5,FALSE)</f>
        <v>DEANN MADDOX</v>
      </c>
      <c r="J27" s="15" t="str">
        <f>RIGHT(VLOOKUP(A27,[1]CER_SubK_PO_Status!A:N,14,FALSE),LEN(VLOOKUP(A27,[1]CER_SubK_PO_Status!A:N,14,FALSE))-SEARCH("/",VLOOKUP(A27,[1]CER_SubK_PO_Status!A:N,14,FALSE),1))</f>
        <v>M MARCHLIK</v>
      </c>
      <c r="K27" s="16" t="s">
        <v>76</v>
      </c>
      <c r="L27" s="16" t="s">
        <v>74</v>
      </c>
      <c r="M27" s="16" t="s">
        <v>78</v>
      </c>
      <c r="N27" s="16" t="s">
        <v>74</v>
      </c>
      <c r="O27" s="18"/>
      <c r="P27" s="13"/>
    </row>
    <row r="28" spans="1:16" ht="55" customHeight="1" x14ac:dyDescent="0.25">
      <c r="A28" s="13" t="s">
        <v>48</v>
      </c>
      <c r="B28" s="13" t="str">
        <f>VLOOKUP(A28,[1]CER_SubK_PO_Status!A:N,9,FALSE)</f>
        <v>Open</v>
      </c>
      <c r="C28" s="13" t="str">
        <f>VLOOKUP(A28,[1]CER_SubK_PO_Status!A:N,7,FALSE)</f>
        <v>MEYER TOOL &amp; MFG INC</v>
      </c>
      <c r="D28" s="14">
        <f>VLOOKUP(A28,[1]CER_SubK_PO_Status!A:N,10,FALSE)/1000</f>
        <v>1149.47</v>
      </c>
      <c r="E28" s="14">
        <f>VLOOKUP(A28,[1]CER_SubK_PO_Status!A:N,11,FALSE)/1000</f>
        <v>474.70499999999998</v>
      </c>
      <c r="F28" s="14">
        <f>VLOOKUP(A28,[1]CER_SubK_PO_Status!A:N,12,FALSE)/1000</f>
        <v>474.70499999999998</v>
      </c>
      <c r="G28" s="14">
        <f t="shared" si="0"/>
        <v>674.7650000000001</v>
      </c>
      <c r="H28" s="14">
        <f t="shared" si="1"/>
        <v>674.7650000000001</v>
      </c>
      <c r="I28" s="13" t="str">
        <f>VLOOKUP(A28,[1]CER_SubK_PO_Status!A:N,5,FALSE)</f>
        <v>MELISSA TORRES</v>
      </c>
      <c r="J28" s="15" t="str">
        <f>RIGHT(VLOOKUP(A28,[1]CER_SubK_PO_Status!A:N,14,FALSE),LEN(VLOOKUP(A28,[1]CER_SubK_PO_Status!A:N,14,FALSE))-SEARCH("/",VLOOKUP(A28,[1]CER_SubK_PO_Status!A:N,14,FALSE),1))</f>
        <v>G CHENG</v>
      </c>
      <c r="K28" s="16" t="s">
        <v>110</v>
      </c>
      <c r="L28" s="16" t="s">
        <v>111</v>
      </c>
      <c r="M28" s="16" t="s">
        <v>112</v>
      </c>
      <c r="N28" s="16" t="s">
        <v>113</v>
      </c>
      <c r="O28" s="18"/>
      <c r="P28" s="13"/>
    </row>
    <row r="29" spans="1:16" ht="55" customHeight="1" x14ac:dyDescent="0.25">
      <c r="A29" s="13" t="s">
        <v>49</v>
      </c>
      <c r="B29" s="13" t="str">
        <f>VLOOKUP(A29,[1]CER_SubK_PO_Status!A:N,9,FALSE)</f>
        <v>Open</v>
      </c>
      <c r="C29" s="13" t="str">
        <f>VLOOKUP(A29,[1]CER_SubK_PO_Status!A:N,7,FALSE)</f>
        <v>MICHIGAN STATE UNIVERSITY</v>
      </c>
      <c r="D29" s="14">
        <f>VLOOKUP(A29,[1]CER_SubK_PO_Status!A:N,10,FALSE)/1000</f>
        <v>82.863119999999995</v>
      </c>
      <c r="E29" s="14">
        <f>VLOOKUP(A29,[1]CER_SubK_PO_Status!A:N,11,FALSE)/1000</f>
        <v>45.415140000000001</v>
      </c>
      <c r="F29" s="14">
        <f>VLOOKUP(A29,[1]CER_SubK_PO_Status!A:N,12,FALSE)/1000</f>
        <v>38.806760000000004</v>
      </c>
      <c r="G29" s="14">
        <f t="shared" si="0"/>
        <v>37.447979999999994</v>
      </c>
      <c r="H29" s="14">
        <f t="shared" si="1"/>
        <v>44.056359999999991</v>
      </c>
      <c r="I29" s="13" t="str">
        <f>VLOOKUP(A29,[1]CER_SubK_PO_Status!A:N,5,FALSE)</f>
        <v>MICHELE KHASIDIS</v>
      </c>
      <c r="J29" s="15" t="str">
        <f>RIGHT(VLOOKUP(A29,[1]CER_SubK_PO_Status!A:N,14,FALSE),LEN(VLOOKUP(A29,[1]CER_SubK_PO_Status!A:N,14,FALSE))-SEARCH("/",VLOOKUP(A29,[1]CER_SubK_PO_Status!A:N,14,FALSE),1))</f>
        <v>TANYA STEWART</v>
      </c>
      <c r="K29" s="16" t="s">
        <v>73</v>
      </c>
      <c r="L29" s="16" t="s">
        <v>74</v>
      </c>
      <c r="M29" s="16" t="s">
        <v>75</v>
      </c>
      <c r="N29" s="16" t="s">
        <v>74</v>
      </c>
      <c r="O29" s="18" t="s">
        <v>120</v>
      </c>
      <c r="P29" s="13"/>
    </row>
    <row r="30" spans="1:16" ht="55" customHeight="1" x14ac:dyDescent="0.25">
      <c r="A30" s="13" t="s">
        <v>50</v>
      </c>
      <c r="B30" s="13" t="str">
        <f>VLOOKUP(A30,[1]CER_SubK_PO_Status!A:N,9,FALSE)</f>
        <v>Open</v>
      </c>
      <c r="C30" s="13" t="str">
        <f>VLOOKUP(A30,[1]CER_SubK_PO_Status!A:N,7,FALSE)</f>
        <v>MISSISSIPPI STATE UNIVER.</v>
      </c>
      <c r="D30" s="14">
        <f>VLOOKUP(A30,[1]CER_SubK_PO_Status!A:N,10,FALSE)/1000</f>
        <v>34.631</v>
      </c>
      <c r="E30" s="14">
        <f>VLOOKUP(A30,[1]CER_SubK_PO_Status!A:N,11,FALSE)/1000</f>
        <v>24.241700000000002</v>
      </c>
      <c r="F30" s="14">
        <f>VLOOKUP(A30,[1]CER_SubK_PO_Status!A:N,12,FALSE)/1000</f>
        <v>20.778599999999997</v>
      </c>
      <c r="G30" s="14">
        <f t="shared" si="0"/>
        <v>10.389299999999999</v>
      </c>
      <c r="H30" s="14">
        <f t="shared" si="1"/>
        <v>13.852400000000003</v>
      </c>
      <c r="I30" s="13" t="str">
        <f>VLOOKUP(A30,[1]CER_SubK_PO_Status!A:N,5,FALSE)</f>
        <v>MICHELE KHASIDIS</v>
      </c>
      <c r="J30" s="15" t="str">
        <f>RIGHT(VLOOKUP(A30,[1]CER_SubK_PO_Status!A:N,14,FALSE),LEN(VLOOKUP(A30,[1]CER_SubK_PO_Status!A:N,14,FALSE))-SEARCH("/",VLOOKUP(A30,[1]CER_SubK_PO_Status!A:N,14,FALSE),1))</f>
        <v>T STEWART</v>
      </c>
      <c r="K30" s="16" t="s">
        <v>73</v>
      </c>
      <c r="L30" s="16" t="s">
        <v>74</v>
      </c>
      <c r="M30" s="16" t="s">
        <v>75</v>
      </c>
      <c r="N30" s="16" t="s">
        <v>74</v>
      </c>
      <c r="O30" s="18" t="s">
        <v>120</v>
      </c>
      <c r="P30" s="13"/>
    </row>
    <row r="31" spans="1:16" ht="55" customHeight="1" x14ac:dyDescent="0.25">
      <c r="A31" s="13" t="s">
        <v>51</v>
      </c>
      <c r="B31" s="13" t="str">
        <f>VLOOKUP(A31,[1]CER_SubK_PO_Status!A:N,9,FALSE)</f>
        <v>Open</v>
      </c>
      <c r="C31" s="13" t="str">
        <f>VLOOKUP(A31,[1]CER_SubK_PO_Status!A:N,7,FALSE)</f>
        <v>NORFOLK STATE UNIVERSITY</v>
      </c>
      <c r="D31" s="14">
        <f>VLOOKUP(A31,[1]CER_SubK_PO_Status!A:N,10,FALSE)/1000</f>
        <v>55.222050000000003</v>
      </c>
      <c r="E31" s="14">
        <f>VLOOKUP(A31,[1]CER_SubK_PO_Status!A:N,11,FALSE)/1000</f>
        <v>55.222050000000003</v>
      </c>
      <c r="F31" s="14">
        <f>VLOOKUP(A31,[1]CER_SubK_PO_Status!A:N,12,FALSE)/1000</f>
        <v>7.36294</v>
      </c>
      <c r="G31" s="14">
        <f t="shared" si="0"/>
        <v>0</v>
      </c>
      <c r="H31" s="14">
        <f t="shared" si="1"/>
        <v>47.859110000000001</v>
      </c>
      <c r="I31" s="13" t="str">
        <f>VLOOKUP(A31,[1]CER_SubK_PO_Status!A:N,5,FALSE)</f>
        <v>MICHELE KHASIDIS</v>
      </c>
      <c r="J31" s="15" t="str">
        <f>RIGHT(VLOOKUP(A31,[1]CER_SubK_PO_Status!A:N,14,FALSE),LEN(VLOOKUP(A31,[1]CER_SubK_PO_Status!A:N,14,FALSE))-SEARCH("/",VLOOKUP(A31,[1]CER_SubK_PO_Status!A:N,14,FALSE),1))</f>
        <v>T STEWART</v>
      </c>
      <c r="K31" s="16" t="s">
        <v>73</v>
      </c>
      <c r="L31" s="16" t="s">
        <v>74</v>
      </c>
      <c r="M31" s="16" t="s">
        <v>75</v>
      </c>
      <c r="N31" s="16" t="s">
        <v>74</v>
      </c>
      <c r="O31" s="13" t="s">
        <v>121</v>
      </c>
      <c r="P31" s="19"/>
    </row>
    <row r="32" spans="1:16" ht="70.5" customHeight="1" x14ac:dyDescent="0.25">
      <c r="A32" s="13" t="s">
        <v>52</v>
      </c>
      <c r="B32" s="13" t="str">
        <f>VLOOKUP(A32,[1]CER_SubK_PO_Status!A:N,9,FALSE)</f>
        <v>Open</v>
      </c>
      <c r="C32" s="13" t="str">
        <f>VLOOKUP(A32,[1]CER_SubK_PO_Status!A:N,7,FALSE)</f>
        <v>OLD DOMINION UNIV. RESEAR</v>
      </c>
      <c r="D32" s="14">
        <f>VLOOKUP(A32,[1]CER_SubK_PO_Status!A:N,10,FALSE)/1000</f>
        <v>2363.5923900000003</v>
      </c>
      <c r="E32" s="14">
        <f>VLOOKUP(A32,[1]CER_SubK_PO_Status!A:N,11,FALSE)/1000</f>
        <v>2208.2055399999999</v>
      </c>
      <c r="F32" s="14">
        <f>VLOOKUP(A32,[1]CER_SubK_PO_Status!A:N,12,FALSE)/1000</f>
        <v>1991.0678</v>
      </c>
      <c r="G32" s="14">
        <f t="shared" si="0"/>
        <v>155.38685000000032</v>
      </c>
      <c r="H32" s="14">
        <f t="shared" si="1"/>
        <v>372.52459000000022</v>
      </c>
      <c r="I32" s="13" t="str">
        <f>VLOOKUP(A32,[1]CER_SubK_PO_Status!A:N,5,FALSE)</f>
        <v>GIUSEPPINA TENBUSCH</v>
      </c>
      <c r="J32" s="15" t="str">
        <f>RIGHT(VLOOKUP(A32,[1]CER_SubK_PO_Status!A:N,14,FALSE),LEN(VLOOKUP(A32,[1]CER_SubK_PO_Status!A:N,14,FALSE))-SEARCH("/",VLOOKUP(A32,[1]CER_SubK_PO_Status!A:N,14,FALSE),1))</f>
        <v>TANYA STEWART</v>
      </c>
      <c r="K32" s="16" t="s">
        <v>73</v>
      </c>
      <c r="L32" s="16" t="s">
        <v>86</v>
      </c>
      <c r="M32" s="16" t="s">
        <v>75</v>
      </c>
      <c r="N32" s="16" t="s">
        <v>87</v>
      </c>
      <c r="O32" s="13" t="s">
        <v>120</v>
      </c>
      <c r="P32" s="19" t="s">
        <v>53</v>
      </c>
    </row>
    <row r="33" spans="1:16" ht="55" customHeight="1" x14ac:dyDescent="0.25">
      <c r="A33" s="13" t="s">
        <v>54</v>
      </c>
      <c r="B33" s="13" t="str">
        <f>VLOOKUP(A33,[1]CER_SubK_PO_Status!A:N,9,FALSE)</f>
        <v>Open</v>
      </c>
      <c r="C33" s="13" t="str">
        <f>VLOOKUP(A33,[1]CER_SubK_PO_Status!A:N,7,FALSE)</f>
        <v>OLD DOMINION UNIV. RESEAR</v>
      </c>
      <c r="D33" s="14">
        <f>VLOOKUP(A33,[1]CER_SubK_PO_Status!A:N,10,FALSE)/1000</f>
        <v>1012.85258</v>
      </c>
      <c r="E33" s="14">
        <f>VLOOKUP(A33,[1]CER_SubK_PO_Status!A:N,11,FALSE)/1000</f>
        <v>881.24582999999996</v>
      </c>
      <c r="F33" s="14">
        <f>VLOOKUP(A33,[1]CER_SubK_PO_Status!A:N,12,FALSE)/1000</f>
        <v>771.07697999999993</v>
      </c>
      <c r="G33" s="14">
        <f t="shared" si="0"/>
        <v>131.60675000000003</v>
      </c>
      <c r="H33" s="14">
        <f t="shared" si="1"/>
        <v>241.77560000000005</v>
      </c>
      <c r="I33" s="13" t="str">
        <f>VLOOKUP(A33,[1]CER_SubK_PO_Status!A:N,5,FALSE)</f>
        <v>GIUSEPPINA TENBUSCH</v>
      </c>
      <c r="J33" s="15" t="str">
        <f>RIGHT(VLOOKUP(A33,[1]CER_SubK_PO_Status!A:N,14,FALSE),LEN(VLOOKUP(A33,[1]CER_SubK_PO_Status!A:N,14,FALSE))-SEARCH("/",VLOOKUP(A33,[1]CER_SubK_PO_Status!A:N,14,FALSE),1))</f>
        <v>TANYA STEWART</v>
      </c>
      <c r="K33" s="16" t="s">
        <v>73</v>
      </c>
      <c r="L33" s="16" t="s">
        <v>74</v>
      </c>
      <c r="M33" s="16" t="s">
        <v>75</v>
      </c>
      <c r="N33" s="16" t="s">
        <v>74</v>
      </c>
      <c r="O33" s="13" t="s">
        <v>120</v>
      </c>
      <c r="P33" s="19" t="s">
        <v>55</v>
      </c>
    </row>
    <row r="34" spans="1:16" ht="59.25" customHeight="1" x14ac:dyDescent="0.25">
      <c r="A34" s="13" t="s">
        <v>56</v>
      </c>
      <c r="B34" s="13" t="str">
        <f>VLOOKUP(A34,[1]CER_SubK_PO_Status!A:N,9,FALSE)</f>
        <v>Open</v>
      </c>
      <c r="C34" s="13" t="str">
        <f>VLOOKUP(A34,[1]CER_SubK_PO_Status!A:N,7,FALSE)</f>
        <v>PENNSYLVANIA STATE UNIV.</v>
      </c>
      <c r="D34" s="14">
        <f>VLOOKUP(A34,[1]CER_SubK_PO_Status!A:N,10,FALSE)/1000</f>
        <v>49.218559999999997</v>
      </c>
      <c r="E34" s="14">
        <f>VLOOKUP(A34,[1]CER_SubK_PO_Status!A:N,11,FALSE)/1000</f>
        <v>46.718559999999997</v>
      </c>
      <c r="F34" s="14">
        <f>VLOOKUP(A34,[1]CER_SubK_PO_Status!A:N,12,FALSE)/1000</f>
        <v>46.718559999999997</v>
      </c>
      <c r="G34" s="14">
        <f t="shared" si="0"/>
        <v>2.5</v>
      </c>
      <c r="H34" s="14">
        <f t="shared" si="1"/>
        <v>2.5</v>
      </c>
      <c r="I34" s="13" t="str">
        <f>VLOOKUP(A34,[1]CER_SubK_PO_Status!A:N,5,FALSE)</f>
        <v>DENISE LEARY-STITH</v>
      </c>
      <c r="J34" s="15" t="str">
        <f>RIGHT(VLOOKUP(A34,[1]CER_SubK_PO_Status!A:N,14,FALSE),LEN(VLOOKUP(A34,[1]CER_SubK_PO_Status!A:N,14,FALSE))-SEARCH("/",VLOOKUP(A34,[1]CER_SubK_PO_Status!A:N,14,FALSE),1))</f>
        <v>TANYA STEWART</v>
      </c>
      <c r="K34" s="16" t="s">
        <v>73</v>
      </c>
      <c r="L34" s="16" t="s">
        <v>86</v>
      </c>
      <c r="M34" s="16" t="s">
        <v>75</v>
      </c>
      <c r="N34" s="16" t="s">
        <v>87</v>
      </c>
      <c r="O34" s="13" t="s">
        <v>122</v>
      </c>
      <c r="P34" s="19"/>
    </row>
    <row r="35" spans="1:16" ht="59.25" customHeight="1" x14ac:dyDescent="0.25">
      <c r="A35" s="13" t="s">
        <v>57</v>
      </c>
      <c r="B35" s="13" t="str">
        <f>VLOOKUP(A35,[1]CER_SubK_PO_Status!A:N,9,FALSE)</f>
        <v>Open</v>
      </c>
      <c r="C35" s="13" t="str">
        <f>VLOOKUP(A35,[1]CER_SubK_PO_Status!A:N,7,FALSE)</f>
        <v>RI RESEARCH INSTRUMENTS</v>
      </c>
      <c r="D35" s="14">
        <f>VLOOKUP(A35,[1]CER_SubK_PO_Status!A:N,10,FALSE)/1000</f>
        <v>280.2</v>
      </c>
      <c r="E35" s="14">
        <f>VLOOKUP(A35,[1]CER_SubK_PO_Status!A:N,11,FALSE)/1000</f>
        <v>56.04</v>
      </c>
      <c r="F35" s="14">
        <f>VLOOKUP(A35,[1]CER_SubK_PO_Status!A:N,12,FALSE)/1000</f>
        <v>56.04</v>
      </c>
      <c r="G35" s="14">
        <f t="shared" si="0"/>
        <v>224.16</v>
      </c>
      <c r="H35" s="14">
        <f t="shared" si="1"/>
        <v>224.16</v>
      </c>
      <c r="I35" s="13" t="str">
        <f>VLOOKUP(A35,[1]CER_SubK_PO_Status!A:N,5,FALSE)</f>
        <v>MELISSA TORRES</v>
      </c>
      <c r="J35" s="15" t="str">
        <f>RIGHT(VLOOKUP(A35,[1]CER_SubK_PO_Status!A:N,14,FALSE),LEN(VLOOKUP(A35,[1]CER_SubK_PO_Status!A:N,14,FALSE))-SEARCH("/",VLOOKUP(A35,[1]CER_SubK_PO_Status!A:N,14,FALSE),1))</f>
        <v>G CIVOVATI</v>
      </c>
      <c r="K35" s="16" t="s">
        <v>110</v>
      </c>
      <c r="L35" s="16" t="s">
        <v>114</v>
      </c>
      <c r="M35" s="16" t="s">
        <v>112</v>
      </c>
      <c r="N35" s="16" t="s">
        <v>115</v>
      </c>
      <c r="O35" s="13"/>
      <c r="P35" s="19"/>
    </row>
    <row r="36" spans="1:16" ht="59.25" customHeight="1" x14ac:dyDescent="0.25">
      <c r="A36" s="13" t="s">
        <v>58</v>
      </c>
      <c r="B36" s="13" t="str">
        <f>VLOOKUP(A36,[1]CER_SubK_PO_Status!A:N,9,FALSE)</f>
        <v>Open</v>
      </c>
      <c r="C36" s="13" t="str">
        <f>VLOOKUP(A36,[1]CER_SubK_PO_Status!A:N,7,FALSE)</f>
        <v>SCIAKY INC</v>
      </c>
      <c r="D36" s="14">
        <f>VLOOKUP(A36,[1]CER_SubK_PO_Status!A:N,10,FALSE)/1000</f>
        <v>1588.6469999999999</v>
      </c>
      <c r="E36" s="14">
        <f>VLOOKUP(A36,[1]CER_SubK_PO_Status!A:N,11,FALSE)/1000</f>
        <v>714.89099999999996</v>
      </c>
      <c r="F36" s="14">
        <f>VLOOKUP(A36,[1]CER_SubK_PO_Status!A:N,12,FALSE)/1000</f>
        <v>714.89099999999996</v>
      </c>
      <c r="G36" s="14">
        <f t="shared" si="0"/>
        <v>873.75599999999997</v>
      </c>
      <c r="H36" s="14">
        <f t="shared" si="1"/>
        <v>873.75599999999997</v>
      </c>
      <c r="I36" s="13" t="str">
        <f>VLOOKUP(A36,[1]CER_SubK_PO_Status!A:N,5,FALSE)</f>
        <v>THEODORE PESHEHONOFF</v>
      </c>
      <c r="J36" s="15" t="str">
        <f>RIGHT(VLOOKUP(A36,[1]CER_SubK_PO_Status!A:N,14,FALSE),LEN(VLOOKUP(A36,[1]CER_SubK_PO_Status!A:N,14,FALSE))-SEARCH("/",VLOOKUP(A36,[1]CER_SubK_PO_Status!A:N,14,FALSE),1))</f>
        <v>PHILIP DENNY</v>
      </c>
      <c r="K36" s="16" t="s">
        <v>102</v>
      </c>
      <c r="L36" s="16" t="s">
        <v>108</v>
      </c>
      <c r="M36" s="16" t="s">
        <v>104</v>
      </c>
      <c r="N36" s="16" t="s">
        <v>109</v>
      </c>
      <c r="O36" s="13"/>
      <c r="P36" s="19"/>
    </row>
    <row r="37" spans="1:16" ht="59.25" customHeight="1" x14ac:dyDescent="0.25">
      <c r="A37" s="13" t="s">
        <v>59</v>
      </c>
      <c r="B37" s="13" t="str">
        <f>VLOOKUP(A37,[1]CER_SubK_PO_Status!A:N,9,FALSE)</f>
        <v>Open</v>
      </c>
      <c r="C37" s="13" t="str">
        <f>VLOOKUP(A37,[1]CER_SubK_PO_Status!A:N,7,FALSE)</f>
        <v>SHANGHAI SICCAS HIGH TECH</v>
      </c>
      <c r="D37" s="14">
        <f>VLOOKUP(A37,[1]CER_SubK_PO_Status!A:N,10,FALSE)/1000</f>
        <v>484</v>
      </c>
      <c r="E37" s="14">
        <f>VLOOKUP(A37,[1]CER_SubK_PO_Status!A:N,11,FALSE)/1000</f>
        <v>0</v>
      </c>
      <c r="F37" s="14">
        <f>VLOOKUP(A37,[1]CER_SubK_PO_Status!A:N,12,FALSE)/1000</f>
        <v>0</v>
      </c>
      <c r="G37" s="14">
        <f t="shared" si="0"/>
        <v>484</v>
      </c>
      <c r="H37" s="14">
        <f t="shared" si="1"/>
        <v>484</v>
      </c>
      <c r="I37" s="13" t="str">
        <f>VLOOKUP(A37,[1]CER_SubK_PO_Status!A:N,5,FALSE)</f>
        <v>MELISSA TORRES</v>
      </c>
      <c r="J37" s="15" t="str">
        <f>RIGHT(VLOOKUP(A37,[1]CER_SubK_PO_Status!A:N,14,FALSE),LEN(VLOOKUP(A37,[1]CER_SubK_PO_Status!A:N,14,FALSE))-SEARCH("/",VLOOKUP(A37,[1]CER_SubK_PO_Status!A:N,14,FALSE),1))</f>
        <v>A SOMOV</v>
      </c>
      <c r="K37" s="16" t="s">
        <v>110</v>
      </c>
      <c r="L37" s="16" t="s">
        <v>116</v>
      </c>
      <c r="M37" s="16" t="s">
        <v>112</v>
      </c>
      <c r="N37" s="16" t="s">
        <v>117</v>
      </c>
      <c r="O37" s="13"/>
      <c r="P37" s="19"/>
    </row>
    <row r="38" spans="1:16" ht="59.25" customHeight="1" x14ac:dyDescent="0.25">
      <c r="A38" s="13" t="s">
        <v>60</v>
      </c>
      <c r="B38" s="13" t="str">
        <f>VLOOKUP(A38,[1]CER_SubK_PO_Status!A:N,9,FALSE)</f>
        <v>Open</v>
      </c>
      <c r="C38" s="13" t="str">
        <f>VLOOKUP(A38,[1]CER_SubK_PO_Status!A:N,7,FALSE)</f>
        <v>SUMITOMO CORP OF AMERICAS</v>
      </c>
      <c r="D38" s="14">
        <f>VLOOKUP(A38,[1]CER_SubK_PO_Status!A:N,10,FALSE)/1000</f>
        <v>368.87200000000001</v>
      </c>
      <c r="E38" s="14">
        <f>VLOOKUP(A38,[1]CER_SubK_PO_Status!A:N,11,FALSE)/1000</f>
        <v>0</v>
      </c>
      <c r="F38" s="14">
        <f>VLOOKUP(A38,[1]CER_SubK_PO_Status!A:N,12,FALSE)/1000</f>
        <v>0</v>
      </c>
      <c r="G38" s="14">
        <f t="shared" si="0"/>
        <v>368.87200000000001</v>
      </c>
      <c r="H38" s="14">
        <f t="shared" si="1"/>
        <v>368.87200000000001</v>
      </c>
      <c r="I38" s="13" t="str">
        <f>VLOOKUP(A38,[1]CER_SubK_PO_Status!A:N,5,FALSE)</f>
        <v>MELISSA TORRES</v>
      </c>
      <c r="J38" s="15" t="str">
        <f>RIGHT(VLOOKUP(A38,[1]CER_SubK_PO_Status!A:N,14,FALSE),LEN(VLOOKUP(A38,[1]CER_SubK_PO_Status!A:N,14,FALSE))-SEARCH("/",VLOOKUP(A38,[1]CER_SubK_PO_Status!A:N,14,FALSE),1))</f>
        <v>G CHENG</v>
      </c>
      <c r="K38" s="16" t="s">
        <v>110</v>
      </c>
      <c r="L38" s="16" t="s">
        <v>111</v>
      </c>
      <c r="M38" s="16" t="s">
        <v>112</v>
      </c>
      <c r="N38" s="16" t="s">
        <v>113</v>
      </c>
      <c r="O38" s="13"/>
      <c r="P38" s="19" t="s">
        <v>61</v>
      </c>
    </row>
    <row r="39" spans="1:16" ht="59.25" customHeight="1" x14ac:dyDescent="0.25">
      <c r="A39" s="13" t="s">
        <v>62</v>
      </c>
      <c r="B39" s="13" t="str">
        <f>VLOOKUP(A39,[1]CER_SubK_PO_Status!A:N,9,FALSE)</f>
        <v>Open</v>
      </c>
      <c r="C39" s="13" t="str">
        <f>VLOOKUP(A39,[1]CER_SubK_PO_Status!A:N,7,FALSE)</f>
        <v>TECHNIFAB PRODUCTS INC</v>
      </c>
      <c r="D39" s="14">
        <f>VLOOKUP(A39,[1]CER_SubK_PO_Status!A:N,10,FALSE)/1000</f>
        <v>328.97203999999999</v>
      </c>
      <c r="E39" s="14">
        <f>VLOOKUP(A39,[1]CER_SubK_PO_Status!A:N,11,FALSE)/1000</f>
        <v>68.107509999999991</v>
      </c>
      <c r="F39" s="14">
        <f>VLOOKUP(A39,[1]CER_SubK_PO_Status!A:N,12,FALSE)/1000</f>
        <v>68.107509999999991</v>
      </c>
      <c r="G39" s="14">
        <f t="shared" si="0"/>
        <v>260.86453</v>
      </c>
      <c r="H39" s="14">
        <f t="shared" si="1"/>
        <v>260.86453</v>
      </c>
      <c r="I39" s="13" t="str">
        <f>VLOOKUP(A39,[1]CER_SubK_PO_Status!A:N,5,FALSE)</f>
        <v>MELISSA TORRES</v>
      </c>
      <c r="J39" s="15" t="str">
        <f>RIGHT(VLOOKUP(A39,[1]CER_SubK_PO_Status!A:N,14,FALSE),LEN(VLOOKUP(A39,[1]CER_SubK_PO_Status!A:N,14,FALSE))-SEARCH("/",VLOOKUP(A39,[1]CER_SubK_PO_Status!A:N,14,FALSE),1))</f>
        <v>N LAVERDURE</v>
      </c>
      <c r="K39" s="16" t="s">
        <v>110</v>
      </c>
      <c r="L39" s="16" t="s">
        <v>118</v>
      </c>
      <c r="M39" s="16" t="s">
        <v>112</v>
      </c>
      <c r="N39" s="16" t="s">
        <v>119</v>
      </c>
      <c r="O39" s="13"/>
      <c r="P39" s="19"/>
    </row>
    <row r="40" spans="1:16" ht="55" customHeight="1" x14ac:dyDescent="0.25">
      <c r="A40" s="13" t="s">
        <v>63</v>
      </c>
      <c r="B40" s="13" t="str">
        <f>VLOOKUP(A40,[1]CER_SubK_PO_Status!A:N,9,FALSE)</f>
        <v>Open</v>
      </c>
      <c r="C40" s="13" t="str">
        <f>VLOOKUP(A40,[1]CER_SubK_PO_Status!A:N,7,FALSE)</f>
        <v xml:space="preserve">THE CATHOLIC UNIVERSITY  </v>
      </c>
      <c r="D40" s="14">
        <f>VLOOKUP(A40,[1]CER_SubK_PO_Status!A:N,10,FALSE)/1000</f>
        <v>286.84174000000002</v>
      </c>
      <c r="E40" s="14">
        <f>VLOOKUP(A40,[1]CER_SubK_PO_Status!A:N,11,FALSE)/1000</f>
        <v>263.70774</v>
      </c>
      <c r="F40" s="14">
        <f>VLOOKUP(A40,[1]CER_SubK_PO_Status!A:N,12,FALSE)/1000</f>
        <v>263.70774</v>
      </c>
      <c r="G40" s="14">
        <f t="shared" si="0"/>
        <v>23.134000000000015</v>
      </c>
      <c r="H40" s="14">
        <f t="shared" si="1"/>
        <v>23.134000000000015</v>
      </c>
      <c r="I40" s="13" t="str">
        <f>VLOOKUP(A40,[1]CER_SubK_PO_Status!A:N,5,FALSE)</f>
        <v>MICHELE KHASIDIS</v>
      </c>
      <c r="J40" s="15" t="str">
        <f>RIGHT(VLOOKUP(A40,[1]CER_SubK_PO_Status!A:N,14,FALSE),LEN(VLOOKUP(A40,[1]CER_SubK_PO_Status!A:N,14,FALSE))-SEARCH("/",VLOOKUP(A40,[1]CER_SubK_PO_Status!A:N,14,FALSE),1))</f>
        <v>TANYA STEWART</v>
      </c>
      <c r="K40" s="16" t="s">
        <v>73</v>
      </c>
      <c r="L40" s="16" t="s">
        <v>74</v>
      </c>
      <c r="M40" s="16" t="s">
        <v>75</v>
      </c>
      <c r="N40" s="16" t="s">
        <v>74</v>
      </c>
      <c r="O40" s="13" t="s">
        <v>123</v>
      </c>
      <c r="P40" s="18" t="s">
        <v>61</v>
      </c>
    </row>
    <row r="41" spans="1:16" ht="55" customHeight="1" x14ac:dyDescent="0.25">
      <c r="A41" s="13" t="s">
        <v>64</v>
      </c>
      <c r="B41" s="13" t="str">
        <f>VLOOKUP(A41,[1]CER_SubK_PO_Status!A:N,9,FALSE)</f>
        <v>Open</v>
      </c>
      <c r="C41" s="13" t="str">
        <f>VLOOKUP(A41,[1]CER_SubK_PO_Status!A:N,7,FALSE)</f>
        <v xml:space="preserve">THE CATHOLIC UNIVERSITY  </v>
      </c>
      <c r="D41" s="14">
        <f>VLOOKUP(A41,[1]CER_SubK_PO_Status!A:N,10,FALSE)/1000</f>
        <v>56.216000000000001</v>
      </c>
      <c r="E41" s="14">
        <f>VLOOKUP(A41,[1]CER_SubK_PO_Status!A:N,11,FALSE)/1000</f>
        <v>48.68</v>
      </c>
      <c r="F41" s="14">
        <f>VLOOKUP(A41,[1]CER_SubK_PO_Status!A:N,12,FALSE)/1000</f>
        <v>48.68</v>
      </c>
      <c r="G41" s="14">
        <f t="shared" si="0"/>
        <v>7.5360000000000014</v>
      </c>
      <c r="H41" s="14">
        <f t="shared" si="1"/>
        <v>7.5360000000000014</v>
      </c>
      <c r="I41" s="13" t="str">
        <f>VLOOKUP(A41,[1]CER_SubK_PO_Status!A:N,5,FALSE)</f>
        <v>MICHELE KHASIDIS</v>
      </c>
      <c r="J41" s="15" t="str">
        <f>RIGHT(VLOOKUP(A41,[1]CER_SubK_PO_Status!A:N,14,FALSE),LEN(VLOOKUP(A41,[1]CER_SubK_PO_Status!A:N,14,FALSE))-SEARCH("/",VLOOKUP(A41,[1]CER_SubK_PO_Status!A:N,14,FALSE),1))</f>
        <v>TANYA STEWART</v>
      </c>
      <c r="K41" s="16" t="s">
        <v>73</v>
      </c>
      <c r="L41" s="16" t="s">
        <v>74</v>
      </c>
      <c r="M41" s="16" t="s">
        <v>75</v>
      </c>
      <c r="N41" s="16" t="s">
        <v>74</v>
      </c>
      <c r="O41" s="13" t="s">
        <v>123</v>
      </c>
      <c r="P41" s="21"/>
    </row>
    <row r="42" spans="1:16" ht="55" customHeight="1" x14ac:dyDescent="0.25">
      <c r="A42" s="13" t="s">
        <v>65</v>
      </c>
      <c r="B42" s="13" t="str">
        <f>VLOOKUP(A42,[1]CER_SubK_PO_Status!A:N,9,FALSE)</f>
        <v>Open</v>
      </c>
      <c r="C42" s="13" t="str">
        <f>VLOOKUP(A42,[1]CER_SubK_PO_Status!A:N,7,FALSE)</f>
        <v xml:space="preserve">THE CATHOLIC UNIVERSITY  </v>
      </c>
      <c r="D42" s="14">
        <f>VLOOKUP(A42,[1]CER_SubK_PO_Status!A:N,10,FALSE)/1000</f>
        <v>24.75</v>
      </c>
      <c r="E42" s="14">
        <f>VLOOKUP(A42,[1]CER_SubK_PO_Status!A:N,11,FALSE)/1000</f>
        <v>12.375</v>
      </c>
      <c r="F42" s="14">
        <f>VLOOKUP(A42,[1]CER_SubK_PO_Status!A:N,12,FALSE)/1000</f>
        <v>9.625</v>
      </c>
      <c r="G42" s="14">
        <f t="shared" si="0"/>
        <v>12.375</v>
      </c>
      <c r="H42" s="14">
        <f t="shared" si="1"/>
        <v>15.125</v>
      </c>
      <c r="I42" s="13" t="str">
        <f>VLOOKUP(A42,[1]CER_SubK_PO_Status!A:N,5,FALSE)</f>
        <v>MICHELE KHASIDIS</v>
      </c>
      <c r="J42" s="15" t="str">
        <f>RIGHT(VLOOKUP(A42,[1]CER_SubK_PO_Status!A:N,14,FALSE),LEN(VLOOKUP(A42,[1]CER_SubK_PO_Status!A:N,14,FALSE))-SEARCH("/",VLOOKUP(A42,[1]CER_SubK_PO_Status!A:N,14,FALSE),1))</f>
        <v>T STEWART</v>
      </c>
      <c r="K42" s="16" t="s">
        <v>73</v>
      </c>
      <c r="L42" s="16" t="s">
        <v>74</v>
      </c>
      <c r="M42" s="16" t="s">
        <v>75</v>
      </c>
      <c r="N42" s="16" t="s">
        <v>74</v>
      </c>
      <c r="O42" s="13" t="s">
        <v>123</v>
      </c>
      <c r="P42" s="21"/>
    </row>
    <row r="43" spans="1:16" ht="55" customHeight="1" x14ac:dyDescent="0.25">
      <c r="A43" s="13" t="s">
        <v>66</v>
      </c>
      <c r="B43" s="13" t="str">
        <f>VLOOKUP(A43,[1]CER_SubK_PO_Status!A:N,9,FALSE)</f>
        <v>Open</v>
      </c>
      <c r="C43" s="13" t="str">
        <f>VLOOKUP(A43,[1]CER_SubK_PO_Status!A:N,7,FALSE)</f>
        <v>TRUSTEES OF INDIANA UNIVE</v>
      </c>
      <c r="D43" s="14">
        <f>VLOOKUP(A43,[1]CER_SubK_PO_Status!A:N,10,FALSE)/1000</f>
        <v>292.46979999999996</v>
      </c>
      <c r="E43" s="14">
        <f>VLOOKUP(A43,[1]CER_SubK_PO_Status!A:N,11,FALSE)/1000</f>
        <v>278.91230000000002</v>
      </c>
      <c r="F43" s="14">
        <f>VLOOKUP(A43,[1]CER_SubK_PO_Status!A:N,12,FALSE)/1000</f>
        <v>249.94049999999999</v>
      </c>
      <c r="G43" s="14">
        <f t="shared" si="0"/>
        <v>13.557499999999948</v>
      </c>
      <c r="H43" s="14">
        <f t="shared" si="1"/>
        <v>42.529299999999978</v>
      </c>
      <c r="I43" s="13" t="str">
        <f>VLOOKUP(A43,[1]CER_SubK_PO_Status!A:N,5,FALSE)</f>
        <v>GIUSEPPINA TENBUSCH</v>
      </c>
      <c r="J43" s="15" t="str">
        <f>RIGHT(VLOOKUP(A43,[1]CER_SubK_PO_Status!A:N,14,FALSE),LEN(VLOOKUP(A43,[1]CER_SubK_PO_Status!A:N,14,FALSE))-SEARCH("/",VLOOKUP(A43,[1]CER_SubK_PO_Status!A:N,14,FALSE),1))</f>
        <v>TANYA STEWART</v>
      </c>
      <c r="K43" s="16" t="s">
        <v>73</v>
      </c>
      <c r="L43" s="16" t="s">
        <v>86</v>
      </c>
      <c r="M43" s="16" t="s">
        <v>75</v>
      </c>
      <c r="N43" s="16" t="s">
        <v>87</v>
      </c>
      <c r="O43" s="13" t="s">
        <v>121</v>
      </c>
      <c r="P43" s="18" t="s">
        <v>61</v>
      </c>
    </row>
    <row r="44" spans="1:16" ht="55" customHeight="1" x14ac:dyDescent="0.25">
      <c r="A44" s="13" t="s">
        <v>67</v>
      </c>
      <c r="B44" s="13" t="str">
        <f>VLOOKUP(A44,[1]CER_SubK_PO_Status!A:N,9,FALSE)</f>
        <v>Open</v>
      </c>
      <c r="C44" s="13" t="str">
        <f>VLOOKUP(A44,[1]CER_SubK_PO_Status!A:N,7,FALSE)</f>
        <v>TRUSTEES OF INDIANA UNIVE</v>
      </c>
      <c r="D44" s="14">
        <f>VLOOKUP(A44,[1]CER_SubK_PO_Status!A:N,10,FALSE)/1000</f>
        <v>57</v>
      </c>
      <c r="E44" s="14">
        <f>VLOOKUP(A44,[1]CER_SubK_PO_Status!A:N,11,FALSE)/1000</f>
        <v>38</v>
      </c>
      <c r="F44" s="14">
        <f>VLOOKUP(A44,[1]CER_SubK_PO_Status!A:N,12,FALSE)/1000</f>
        <v>38</v>
      </c>
      <c r="G44" s="14">
        <f t="shared" si="0"/>
        <v>19</v>
      </c>
      <c r="H44" s="14">
        <f t="shared" si="1"/>
        <v>19</v>
      </c>
      <c r="I44" s="13" t="str">
        <f>VLOOKUP(A44,[1]CER_SubK_PO_Status!A:N,5,FALSE)</f>
        <v>GIUSEPPINA TENBUSCH</v>
      </c>
      <c r="J44" s="15" t="str">
        <f>RIGHT(VLOOKUP(A44,[1]CER_SubK_PO_Status!A:N,14,FALSE),LEN(VLOOKUP(A44,[1]CER_SubK_PO_Status!A:N,14,FALSE))-SEARCH("/",VLOOKUP(A44,[1]CER_SubK_PO_Status!A:N,14,FALSE),1))</f>
        <v>T STEWART</v>
      </c>
      <c r="K44" s="16" t="s">
        <v>73</v>
      </c>
      <c r="L44" s="16" t="s">
        <v>86</v>
      </c>
      <c r="M44" s="16" t="s">
        <v>75</v>
      </c>
      <c r="N44" s="16" t="s">
        <v>87</v>
      </c>
      <c r="O44" s="13" t="s">
        <v>120</v>
      </c>
      <c r="P44" s="18" t="s">
        <v>61</v>
      </c>
    </row>
    <row r="45" spans="1:16" ht="55" customHeight="1" x14ac:dyDescent="0.25">
      <c r="A45" s="13" t="s">
        <v>68</v>
      </c>
      <c r="B45" s="13" t="str">
        <f>VLOOKUP(A45,[1]CER_SubK_PO_Status!A:N,9,FALSE)</f>
        <v>Open</v>
      </c>
      <c r="C45" s="13" t="str">
        <f>VLOOKUP(A45,[1]CER_SubK_PO_Status!A:N,7,FALSE)</f>
        <v>UNIVERSITY OF CALIFORNIA</v>
      </c>
      <c r="D45" s="14">
        <f>VLOOKUP(A45,[1]CER_SubK_PO_Status!A:N,10,FALSE)/1000</f>
        <v>44.997320000000002</v>
      </c>
      <c r="E45" s="14">
        <f>VLOOKUP(A45,[1]CER_SubK_PO_Status!A:N,11,FALSE)/1000</f>
        <v>21.504990000000003</v>
      </c>
      <c r="F45" s="14">
        <f>VLOOKUP(A45,[1]CER_SubK_PO_Status!A:N,12,FALSE)/1000</f>
        <v>0</v>
      </c>
      <c r="G45" s="14">
        <f t="shared" si="0"/>
        <v>23.492329999999999</v>
      </c>
      <c r="H45" s="14">
        <f t="shared" si="1"/>
        <v>44.997320000000002</v>
      </c>
      <c r="I45" s="13" t="str">
        <f>VLOOKUP(A45,[1]CER_SubK_PO_Status!A:N,5,FALSE)</f>
        <v>MICHELE KHASIDIS</v>
      </c>
      <c r="J45" s="15" t="str">
        <f>RIGHT(VLOOKUP(A45,[1]CER_SubK_PO_Status!A:N,14,FALSE),LEN(VLOOKUP(A45,[1]CER_SubK_PO_Status!A:N,14,FALSE))-SEARCH("/",VLOOKUP(A45,[1]CER_SubK_PO_Status!A:N,14,FALSE),1))</f>
        <v>T STEWART</v>
      </c>
      <c r="K45" s="16" t="s">
        <v>73</v>
      </c>
      <c r="L45" s="16" t="s">
        <v>74</v>
      </c>
      <c r="M45" s="16" t="s">
        <v>75</v>
      </c>
      <c r="N45" s="16" t="s">
        <v>74</v>
      </c>
      <c r="O45" s="13" t="s">
        <v>120</v>
      </c>
      <c r="P45" s="18"/>
    </row>
    <row r="46" spans="1:16" ht="55" customHeight="1" x14ac:dyDescent="0.25">
      <c r="A46" s="13" t="s">
        <v>69</v>
      </c>
      <c r="B46" s="13" t="str">
        <f>VLOOKUP(A46,[1]CER_SubK_PO_Status!A:N,9,FALSE)</f>
        <v>Open</v>
      </c>
      <c r="C46" s="13" t="str">
        <f>VLOOKUP(A46,[1]CER_SubK_PO_Status!A:N,7,FALSE)</f>
        <v>UNIVERSITY OF CONNECTICUT</v>
      </c>
      <c r="D46" s="14">
        <f>VLOOKUP(A46,[1]CER_SubK_PO_Status!A:N,10,FALSE)/1000</f>
        <v>46.806629999999998</v>
      </c>
      <c r="E46" s="14">
        <f>VLOOKUP(A46,[1]CER_SubK_PO_Status!A:N,11,FALSE)/1000</f>
        <v>32.32403</v>
      </c>
      <c r="F46" s="14">
        <f>VLOOKUP(A46,[1]CER_SubK_PO_Status!A:N,12,FALSE)/1000</f>
        <v>32.32403</v>
      </c>
      <c r="G46" s="14">
        <f t="shared" si="0"/>
        <v>14.482599999999998</v>
      </c>
      <c r="H46" s="14">
        <f t="shared" si="1"/>
        <v>14.482599999999998</v>
      </c>
      <c r="I46" s="13" t="str">
        <f>VLOOKUP(A46,[1]CER_SubK_PO_Status!A:N,5,FALSE)</f>
        <v>MICHELE KHASIDIS</v>
      </c>
      <c r="J46" s="15" t="str">
        <f>RIGHT(VLOOKUP(A46,[1]CER_SubK_PO_Status!A:N,14,FALSE),LEN(VLOOKUP(A46,[1]CER_SubK_PO_Status!A:N,14,FALSE))-SEARCH("/",VLOOKUP(A46,[1]CER_SubK_PO_Status!A:N,14,FALSE),1))</f>
        <v>TANYA STEWART</v>
      </c>
      <c r="K46" s="16" t="s">
        <v>73</v>
      </c>
      <c r="L46" s="16" t="s">
        <v>74</v>
      </c>
      <c r="M46" s="16" t="s">
        <v>75</v>
      </c>
      <c r="N46" s="16" t="s">
        <v>74</v>
      </c>
      <c r="O46" s="13" t="s">
        <v>120</v>
      </c>
      <c r="P46" s="18"/>
    </row>
    <row r="47" spans="1:16" ht="55" customHeight="1" x14ac:dyDescent="0.25">
      <c r="A47" s="13" t="s">
        <v>70</v>
      </c>
      <c r="B47" s="13" t="str">
        <f>VLOOKUP(A47,[1]CER_SubK_PO_Status!A:N,9,FALSE)</f>
        <v>Open</v>
      </c>
      <c r="C47" s="13" t="str">
        <f>VLOOKUP(A47,[1]CER_SubK_PO_Status!A:N,7,FALSE)</f>
        <v>UNIVERSITY OF VIRGINIA</v>
      </c>
      <c r="D47" s="14">
        <f>VLOOKUP(A47,[1]CER_SubK_PO_Status!A:N,10,FALSE)/1000</f>
        <v>45</v>
      </c>
      <c r="E47" s="14">
        <f>VLOOKUP(A47,[1]CER_SubK_PO_Status!A:N,11,FALSE)/1000</f>
        <v>0</v>
      </c>
      <c r="F47" s="14">
        <f>VLOOKUP(A47,[1]CER_SubK_PO_Status!A:N,12,FALSE)/1000</f>
        <v>0</v>
      </c>
      <c r="G47" s="14">
        <f t="shared" si="0"/>
        <v>45</v>
      </c>
      <c r="H47" s="14">
        <f t="shared" si="1"/>
        <v>45</v>
      </c>
      <c r="I47" s="13" t="str">
        <f>VLOOKUP(A47,[1]CER_SubK_PO_Status!A:N,5,FALSE)</f>
        <v>MICHELE KHASIDIS</v>
      </c>
      <c r="J47" s="15" t="str">
        <f>RIGHT(VLOOKUP(A47,[1]CER_SubK_PO_Status!A:N,14,FALSE),LEN(VLOOKUP(A47,[1]CER_SubK_PO_Status!A:N,14,FALSE))-SEARCH("/",VLOOKUP(A47,[1]CER_SubK_PO_Status!A:N,14,FALSE),1))</f>
        <v>TANYA STEWART</v>
      </c>
      <c r="K47" s="16" t="s">
        <v>73</v>
      </c>
      <c r="L47" s="16" t="s">
        <v>74</v>
      </c>
      <c r="M47" s="16" t="s">
        <v>75</v>
      </c>
      <c r="N47" s="16" t="s">
        <v>74</v>
      </c>
      <c r="O47" s="13" t="s">
        <v>120</v>
      </c>
      <c r="P47" s="18"/>
    </row>
    <row r="48" spans="1:16" ht="55" customHeight="1" x14ac:dyDescent="0.25">
      <c r="A48" s="13" t="s">
        <v>71</v>
      </c>
      <c r="B48" s="13" t="str">
        <f>VLOOKUP(A48,[1]CER_SubK_PO_Status!A:N,9,FALSE)</f>
        <v>Open</v>
      </c>
      <c r="C48" s="13" t="str">
        <f>VLOOKUP(A48,[1]CER_SubK_PO_Status!A:N,7,FALSE)</f>
        <v>WESSINGTON CRYOGENICS LTD</v>
      </c>
      <c r="D48" s="14">
        <f>VLOOKUP(A48,[1]CER_SubK_PO_Status!A:N,10,FALSE)/1000</f>
        <v>150.62201999999999</v>
      </c>
      <c r="E48" s="14">
        <f>VLOOKUP(A48,[1]CER_SubK_PO_Status!A:N,11,FALSE)/1000</f>
        <v>150.62201999999999</v>
      </c>
      <c r="F48" s="14">
        <f>VLOOKUP(A48,[1]CER_SubK_PO_Status!A:N,12,FALSE)/1000</f>
        <v>113.19486999999999</v>
      </c>
      <c r="G48" s="14">
        <f t="shared" si="0"/>
        <v>0</v>
      </c>
      <c r="H48" s="14">
        <f t="shared" si="1"/>
        <v>37.427149999999997</v>
      </c>
      <c r="I48" s="13" t="str">
        <f>VLOOKUP(A48,[1]CER_SubK_PO_Status!A:N,5,FALSE)</f>
        <v>MELISSA TORRES</v>
      </c>
      <c r="J48" s="15" t="str">
        <f>RIGHT(VLOOKUP(A48,[1]CER_SubK_PO_Status!A:N,14,FALSE),LEN(VLOOKUP(A48,[1]CER_SubK_PO_Status!A:N,14,FALSE))-SEARCH("/",VLOOKUP(A48,[1]CER_SubK_PO_Status!A:N,14,FALSE),1))</f>
        <v>C KAUFMANN</v>
      </c>
      <c r="K48" s="16" t="s">
        <v>110</v>
      </c>
      <c r="L48" s="16" t="s">
        <v>118</v>
      </c>
      <c r="M48" s="16" t="s">
        <v>112</v>
      </c>
      <c r="N48" s="16" t="s">
        <v>119</v>
      </c>
      <c r="O48" s="13"/>
      <c r="P48" s="19"/>
    </row>
    <row r="49" spans="1:16" ht="55" customHeight="1" thickBot="1" x14ac:dyDescent="0.4">
      <c r="A49" s="22" t="s">
        <v>72</v>
      </c>
      <c r="B49" s="23"/>
      <c r="C49" s="23"/>
      <c r="D49" s="23"/>
      <c r="E49" s="23"/>
      <c r="F49" s="23"/>
      <c r="G49" s="23"/>
      <c r="H49" s="23"/>
      <c r="I49" s="23"/>
      <c r="J49" s="23"/>
      <c r="K49" s="24"/>
      <c r="L49" s="24"/>
      <c r="M49" s="24"/>
      <c r="N49" s="24"/>
      <c r="O49" s="23"/>
      <c r="P49" s="23"/>
    </row>
    <row r="50" spans="1:16" ht="55" customHeight="1" thickBot="1" x14ac:dyDescent="0.4">
      <c r="A50" s="25">
        <f>COUNTIF(B1:B49,"Open")</f>
        <v>45</v>
      </c>
      <c r="B50" s="25">
        <v>45</v>
      </c>
      <c r="C50" s="23"/>
      <c r="D50" s="23"/>
      <c r="E50" s="23"/>
      <c r="F50" s="23"/>
      <c r="G50" s="23"/>
      <c r="H50" s="23"/>
      <c r="I50" s="23"/>
      <c r="J50" s="23"/>
      <c r="K50" s="24"/>
      <c r="L50" s="24"/>
      <c r="M50" s="24"/>
      <c r="N50" s="24"/>
      <c r="O50" s="23"/>
      <c r="P50" s="23"/>
    </row>
  </sheetData>
  <conditionalFormatting sqref="B12 B32:B33 B40 B48:B49 B29 B20:B21 B1:B4 B51:B1048576">
    <cfRule type="cellIs" dxfId="55" priority="2079" operator="equal">
      <formula>"System Closed"</formula>
    </cfRule>
  </conditionalFormatting>
  <conditionalFormatting sqref="L1 F1">
    <cfRule type="containsText" dxfId="54" priority="2077" operator="containsText" text="DONE">
      <formula>NOT(ISERROR(SEARCH("DONE",F1)))</formula>
    </cfRule>
    <cfRule type="containsText" dxfId="53" priority="2078" operator="containsText" text="NEW">
      <formula>NOT(ISERROR(SEARCH("NEW",F1)))</formula>
    </cfRule>
  </conditionalFormatting>
  <conditionalFormatting sqref="O32:O33 O40:O42 O29 O11:O12 O7:O9 O20:O21 O2:O4 O48:O1048576">
    <cfRule type="containsText" dxfId="52" priority="2076" operator="containsText" text="DEOB">
      <formula>NOT(ISERROR(SEARCH("DEOB",O2)))</formula>
    </cfRule>
  </conditionalFormatting>
  <conditionalFormatting sqref="B17">
    <cfRule type="cellIs" dxfId="51" priority="2071" operator="equal">
      <formula>"System Closed"</formula>
    </cfRule>
  </conditionalFormatting>
  <conditionalFormatting sqref="O17">
    <cfRule type="containsText" dxfId="50" priority="2070" operator="containsText" text="DEOB">
      <formula>NOT(ISERROR(SEARCH("DEOB",O17)))</formula>
    </cfRule>
  </conditionalFormatting>
  <conditionalFormatting sqref="B5">
    <cfRule type="cellIs" dxfId="49" priority="2069" operator="equal">
      <formula>"System Closed"</formula>
    </cfRule>
  </conditionalFormatting>
  <conditionalFormatting sqref="O5:O6">
    <cfRule type="containsText" dxfId="48" priority="2068" operator="containsText" text="DEOB">
      <formula>NOT(ISERROR(SEARCH("DEOB",O5)))</formula>
    </cfRule>
  </conditionalFormatting>
  <conditionalFormatting sqref="B14">
    <cfRule type="cellIs" dxfId="47" priority="2067" operator="equal">
      <formula>"System Closed"</formula>
    </cfRule>
  </conditionalFormatting>
  <conditionalFormatting sqref="O14">
    <cfRule type="containsText" dxfId="46" priority="2066" operator="containsText" text="DEOB">
      <formula>NOT(ISERROR(SEARCH("DEOB",O14)))</formula>
    </cfRule>
  </conditionalFormatting>
  <conditionalFormatting sqref="B13">
    <cfRule type="cellIs" dxfId="45" priority="2065" operator="equal">
      <formula>"System Closed"</formula>
    </cfRule>
  </conditionalFormatting>
  <conditionalFormatting sqref="O13">
    <cfRule type="containsText" dxfId="44" priority="2064" operator="containsText" text="DEOB">
      <formula>NOT(ISERROR(SEARCH("DEOB",O13)))</formula>
    </cfRule>
  </conditionalFormatting>
  <conditionalFormatting sqref="B22">
    <cfRule type="cellIs" dxfId="43" priority="1975" operator="equal">
      <formula>"System Closed"</formula>
    </cfRule>
  </conditionalFormatting>
  <conditionalFormatting sqref="O22">
    <cfRule type="containsText" dxfId="42" priority="1974" operator="containsText" text="DEOB">
      <formula>NOT(ISERROR(SEARCH("DEOB",O22)))</formula>
    </cfRule>
  </conditionalFormatting>
  <conditionalFormatting sqref="B43 B46">
    <cfRule type="cellIs" dxfId="41" priority="1969" operator="equal">
      <formula>"System Closed"</formula>
    </cfRule>
  </conditionalFormatting>
  <conditionalFormatting sqref="O43 O46">
    <cfRule type="containsText" dxfId="40" priority="1968" operator="containsText" text="DEOB">
      <formula>NOT(ISERROR(SEARCH("DEOB",O43)))</formula>
    </cfRule>
  </conditionalFormatting>
  <conditionalFormatting sqref="B41">
    <cfRule type="cellIs" dxfId="39" priority="1959" operator="equal">
      <formula>"System Closed"</formula>
    </cfRule>
  </conditionalFormatting>
  <conditionalFormatting sqref="B11">
    <cfRule type="cellIs" dxfId="38" priority="1914" operator="equal">
      <formula>"System Closed"</formula>
    </cfRule>
  </conditionalFormatting>
  <conditionalFormatting sqref="B34 B38:B39">
    <cfRule type="cellIs" dxfId="37" priority="1905" operator="equal">
      <formula>"System Closed"</formula>
    </cfRule>
  </conditionalFormatting>
  <conditionalFormatting sqref="O34:O35 O38:O39">
    <cfRule type="containsText" dxfId="36" priority="1904" operator="containsText" text="DEOB">
      <formula>NOT(ISERROR(SEARCH("DEOB",O34)))</formula>
    </cfRule>
  </conditionalFormatting>
  <conditionalFormatting sqref="B19">
    <cfRule type="cellIs" dxfId="35" priority="1855" operator="equal">
      <formula>"System Closed"</formula>
    </cfRule>
  </conditionalFormatting>
  <conditionalFormatting sqref="O19">
    <cfRule type="containsText" dxfId="34" priority="1854" operator="containsText" text="DEOB">
      <formula>NOT(ISERROR(SEARCH("DEOB",O19)))</formula>
    </cfRule>
  </conditionalFormatting>
  <conditionalFormatting sqref="O10">
    <cfRule type="containsText" dxfId="33" priority="1560" operator="containsText" text="DEOB">
      <formula>NOT(ISERROR(SEARCH("DEOB",O10)))</formula>
    </cfRule>
  </conditionalFormatting>
  <conditionalFormatting sqref="B10">
    <cfRule type="cellIs" dxfId="32" priority="1559" operator="equal">
      <formula>"System Closed"</formula>
    </cfRule>
  </conditionalFormatting>
  <conditionalFormatting sqref="B18">
    <cfRule type="cellIs" dxfId="31" priority="1556" operator="equal">
      <formula>"System Closed"</formula>
    </cfRule>
  </conditionalFormatting>
  <conditionalFormatting sqref="O18">
    <cfRule type="containsText" dxfId="30" priority="1555" operator="containsText" text="DEOB">
      <formula>NOT(ISERROR(SEARCH("DEOB",O18)))</formula>
    </cfRule>
  </conditionalFormatting>
  <conditionalFormatting sqref="O15">
    <cfRule type="containsText" dxfId="29" priority="1538" operator="containsText" text="DEOB">
      <formula>NOT(ISERROR(SEARCH("DEOB",O15)))</formula>
    </cfRule>
  </conditionalFormatting>
  <conditionalFormatting sqref="B15">
    <cfRule type="cellIs" dxfId="28" priority="1537" operator="equal">
      <formula>"System Closed"</formula>
    </cfRule>
  </conditionalFormatting>
  <conditionalFormatting sqref="B23">
    <cfRule type="cellIs" dxfId="27" priority="1161" operator="equal">
      <formula>"System Closed"</formula>
    </cfRule>
  </conditionalFormatting>
  <conditionalFormatting sqref="O23">
    <cfRule type="containsText" dxfId="26" priority="1158" operator="containsText" text="DEOB">
      <formula>NOT(ISERROR(SEARCH("DEOB",O23)))</formula>
    </cfRule>
  </conditionalFormatting>
  <conditionalFormatting sqref="B44">
    <cfRule type="cellIs" dxfId="25" priority="1137" operator="equal">
      <formula>"System Closed"</formula>
    </cfRule>
  </conditionalFormatting>
  <conditionalFormatting sqref="O44:O45">
    <cfRule type="containsText" dxfId="24" priority="1136" operator="containsText" text="DEOB">
      <formula>NOT(ISERROR(SEARCH("DEOB",O44)))</formula>
    </cfRule>
  </conditionalFormatting>
  <conditionalFormatting sqref="B31">
    <cfRule type="cellIs" dxfId="23" priority="1027" operator="equal">
      <formula>"System Closed"</formula>
    </cfRule>
  </conditionalFormatting>
  <conditionalFormatting sqref="O31">
    <cfRule type="containsText" dxfId="22" priority="1026" operator="containsText" text="DEOB">
      <formula>NOT(ISERROR(SEARCH("DEOB",O31)))</formula>
    </cfRule>
  </conditionalFormatting>
  <conditionalFormatting sqref="B25:B26 B28">
    <cfRule type="cellIs" dxfId="21" priority="995" operator="equal">
      <formula>"System Closed"</formula>
    </cfRule>
  </conditionalFormatting>
  <conditionalFormatting sqref="O25:O26 O28">
    <cfRule type="containsText" dxfId="20" priority="992" operator="containsText" text="DEOB">
      <formula>NOT(ISERROR(SEARCH("DEOB",O25)))</formula>
    </cfRule>
  </conditionalFormatting>
  <conditionalFormatting sqref="B24">
    <cfRule type="cellIs" dxfId="19" priority="971" operator="equal">
      <formula>"System Closed"</formula>
    </cfRule>
  </conditionalFormatting>
  <conditionalFormatting sqref="O24">
    <cfRule type="containsText" dxfId="18" priority="968" operator="containsText" text="DEOB">
      <formula>NOT(ISERROR(SEARCH("DEOB",O24)))</formula>
    </cfRule>
  </conditionalFormatting>
  <conditionalFormatting sqref="B36">
    <cfRule type="cellIs" dxfId="17" priority="881" operator="equal">
      <formula>"System Closed"</formula>
    </cfRule>
  </conditionalFormatting>
  <conditionalFormatting sqref="O36:O37">
    <cfRule type="containsText" dxfId="16" priority="880" operator="containsText" text="DEOB">
      <formula>NOT(ISERROR(SEARCH("DEOB",O36)))</formula>
    </cfRule>
  </conditionalFormatting>
  <conditionalFormatting sqref="B16">
    <cfRule type="cellIs" dxfId="15" priority="811" operator="equal">
      <formula>"System Closed"</formula>
    </cfRule>
  </conditionalFormatting>
  <conditionalFormatting sqref="O16">
    <cfRule type="containsText" dxfId="14" priority="810" operator="containsText" text="DEOB">
      <formula>NOT(ISERROR(SEARCH("DEOB",O16)))</formula>
    </cfRule>
  </conditionalFormatting>
  <conditionalFormatting sqref="B7:B8">
    <cfRule type="cellIs" dxfId="13" priority="779" operator="equal">
      <formula>"System Closed"</formula>
    </cfRule>
  </conditionalFormatting>
  <conditionalFormatting sqref="B6">
    <cfRule type="cellIs" dxfId="12" priority="778" operator="equal">
      <formula>"System Closed"</formula>
    </cfRule>
  </conditionalFormatting>
  <conditionalFormatting sqref="B42">
    <cfRule type="cellIs" dxfId="11" priority="637" operator="equal">
      <formula>"System Closed"</formula>
    </cfRule>
  </conditionalFormatting>
  <conditionalFormatting sqref="B30">
    <cfRule type="cellIs" dxfId="10" priority="534" operator="equal">
      <formula>"System Closed"</formula>
    </cfRule>
  </conditionalFormatting>
  <conditionalFormatting sqref="O30">
    <cfRule type="containsText" dxfId="9" priority="533" operator="containsText" text="DEOB">
      <formula>NOT(ISERROR(SEARCH("DEOB",O30)))</formula>
    </cfRule>
  </conditionalFormatting>
  <conditionalFormatting sqref="B27">
    <cfRule type="cellIs" dxfId="8" priority="530" operator="equal">
      <formula>"System Closed"</formula>
    </cfRule>
  </conditionalFormatting>
  <conditionalFormatting sqref="O27">
    <cfRule type="containsText" dxfId="7" priority="529" operator="containsText" text="DEOB">
      <formula>NOT(ISERROR(SEARCH("DEOB",O27)))</formula>
    </cfRule>
  </conditionalFormatting>
  <conditionalFormatting sqref="B45">
    <cfRule type="cellIs" dxfId="6" priority="484" operator="equal">
      <formula>"System Closed"</formula>
    </cfRule>
  </conditionalFormatting>
  <conditionalFormatting sqref="B35">
    <cfRule type="cellIs" dxfId="5" priority="421" operator="equal">
      <formula>"System Closed"</formula>
    </cfRule>
  </conditionalFormatting>
  <conditionalFormatting sqref="B9">
    <cfRule type="cellIs" dxfId="4" priority="205" operator="equal">
      <formula>"System Closed"</formula>
    </cfRule>
  </conditionalFormatting>
  <conditionalFormatting sqref="B37">
    <cfRule type="cellIs" dxfId="3" priority="196" operator="equal">
      <formula>"System Closed"</formula>
    </cfRule>
  </conditionalFormatting>
  <conditionalFormatting sqref="O47">
    <cfRule type="containsText" dxfId="2" priority="49" operator="containsText" text="DEOB">
      <formula>NOT(ISERROR(SEARCH("DEOB",O47)))</formula>
    </cfRule>
  </conditionalFormatting>
  <conditionalFormatting sqref="B47">
    <cfRule type="cellIs" dxfId="1" priority="14" operator="equal">
      <formula>"System Closed"</formula>
    </cfRule>
  </conditionalFormatting>
  <conditionalFormatting sqref="G4:H48">
    <cfRule type="cellIs" dxfId="0" priority="3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</vt:lpstr>
      <vt:lpstr>'FY20'!Print_Area</vt:lpstr>
      <vt:lpstr>'FY20'!Print_Titles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Tanya-Gaye Stewart</cp:lastModifiedBy>
  <dcterms:created xsi:type="dcterms:W3CDTF">2020-06-30T20:56:19Z</dcterms:created>
  <dcterms:modified xsi:type="dcterms:W3CDTF">2020-07-02T19:23:17Z</dcterms:modified>
</cp:coreProperties>
</file>