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SUBCONTRACTS\0 FY 20  subcontracts\20-C0336 Pesh HE FPC\H.  PERF &amp; PAY\H.2 Invoices\"/>
    </mc:Choice>
  </mc:AlternateContent>
  <xr:revisionPtr revIDLastSave="0" documentId="13_ncr:1_{84D9ADE4-E34A-48A0-B95E-1E938BE441DC}"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O22" i="3" l="1"/>
  <c r="O21" i="3" l="1"/>
  <c r="C17" i="1" l="1"/>
  <c r="A29" i="1" l="1"/>
  <c r="B29" i="1"/>
  <c r="C29" i="1"/>
  <c r="G29" i="1"/>
  <c r="I33" i="3"/>
  <c r="K33" i="3" s="1"/>
  <c r="M33" i="3" s="1"/>
  <c r="Q33" i="3" s="1"/>
  <c r="B17" i="1" l="1"/>
  <c r="C13" i="1"/>
  <c r="C14" i="1"/>
  <c r="C15" i="1"/>
  <c r="C16" i="1"/>
  <c r="C18" i="1"/>
  <c r="C19" i="1"/>
  <c r="C20" i="1"/>
  <c r="C21" i="1"/>
  <c r="C22" i="1"/>
  <c r="C23" i="1"/>
  <c r="C24" i="1"/>
  <c r="C25" i="1"/>
  <c r="C26" i="1"/>
  <c r="C27" i="1"/>
  <c r="C28" i="1"/>
  <c r="B13" i="1"/>
  <c r="B14" i="1"/>
  <c r="B15" i="1"/>
  <c r="B16" i="1"/>
  <c r="B18" i="1"/>
  <c r="B19" i="1"/>
  <c r="B20" i="1"/>
  <c r="B21" i="1"/>
  <c r="B22" i="1"/>
  <c r="B23" i="1"/>
  <c r="B24" i="1"/>
  <c r="B25" i="1"/>
  <c r="B26" i="1"/>
  <c r="B27" i="1"/>
  <c r="B28" i="1"/>
  <c r="G28" i="1"/>
  <c r="A28" i="1"/>
  <c r="A27" i="1"/>
  <c r="A13" i="1"/>
  <c r="A14" i="1"/>
  <c r="A15" i="1"/>
  <c r="A16" i="1"/>
  <c r="A17" i="1"/>
  <c r="A18" i="1"/>
  <c r="A19" i="1"/>
  <c r="A20" i="1"/>
  <c r="A21" i="1"/>
  <c r="A22" i="1"/>
  <c r="A23" i="1"/>
  <c r="A24" i="1"/>
  <c r="A25" i="1"/>
  <c r="A26" i="1"/>
  <c r="G26" i="1"/>
  <c r="B12" i="1"/>
  <c r="I32" i="3"/>
  <c r="K32" i="3" s="1"/>
  <c r="M32" i="3" s="1"/>
  <c r="Q32" i="3" s="1"/>
  <c r="I31" i="3"/>
  <c r="K31" i="3" s="1"/>
  <c r="M31" i="3" s="1"/>
  <c r="Q31" i="3" s="1"/>
  <c r="I30" i="3"/>
  <c r="K30" i="3" s="1"/>
  <c r="M30" i="3" s="1"/>
  <c r="Q30" i="3" s="1"/>
  <c r="I29" i="3"/>
  <c r="K29" i="3" s="1"/>
  <c r="M29" i="3" s="1"/>
  <c r="Q29" i="3" s="1"/>
  <c r="I28" i="3"/>
  <c r="K28" i="3" s="1"/>
  <c r="M28" i="3" s="1"/>
  <c r="Q28" i="3" s="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l="1"/>
  <c r="O35" i="3"/>
  <c r="Q21" i="3" l="1"/>
  <c r="V19" i="3"/>
  <c r="C12" i="1"/>
  <c r="I17" i="3" l="1"/>
  <c r="I18" i="3"/>
  <c r="I19" i="3"/>
  <c r="I20" i="3"/>
  <c r="I16" i="3" l="1"/>
  <c r="A12" i="1"/>
  <c r="O6" i="3" l="1"/>
  <c r="F35"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<sst xmlns="http://schemas.openxmlformats.org/spreadsheetml/2006/main" count="201" uniqueCount="92">
  <si>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</si>
  <si>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</si>
  <si>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</si>
  <si>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</si>
  <si>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</si>
  <si>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</si>
  <si>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</si>
  <si>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</si>
  <si>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</si>
  <si>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</si>
  <si>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</si>
  <si>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</si>
  <si>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</si>
  <si>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</si>
  <si>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</si>
  <si>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</si>
  <si>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</si>
  <si>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</si>
  <si>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</si>
  <si>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</si>
  <si>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</si>
  <si>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</si>
  <si>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</si>
  <si>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</si>
  <si>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</si>
  <si>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</si>
  <si>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</si>
  <si>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</si>
  <si>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</si>
  <si>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</si>
  <si>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</si>
  <si>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</si>
  <si>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</si>
  <si>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</si>
  <si>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</si>
  <si>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</si>
  <si>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</si>
  <si>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</si>
  <si>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</si>
  <si>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</si>
  <si>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</si>
  <si>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</si>
  <si>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</si>
  <si>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</si>
  <si>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</si>
  <si>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</si>
  <si>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</si>
  <si>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</si>
  <si>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</si>
  <si>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</si>
  <si>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</si>
  <si>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</si>
  <si>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</si>
  <si>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Total Value</t>
  </si>
  <si>
    <t>Total Paid</t>
  </si>
  <si>
    <t>Description</t>
  </si>
  <si>
    <t>CPI</t>
  </si>
  <si>
    <t>20-C0336</t>
  </si>
  <si>
    <t>LCLS-II HE FPC Subcontract</t>
  </si>
  <si>
    <t>Summary of Work (if less than 100%)</t>
  </si>
  <si>
    <t>Completion of Kickoff Meeting / Long-lead Material Order</t>
  </si>
  <si>
    <t>Review and Approval of Manufacturing Drawings</t>
  </si>
  <si>
    <t>Receipt of long-lead material</t>
  </si>
  <si>
    <t>Production Readiness Review (PRR)</t>
  </si>
  <si>
    <t>First Article Completion and Pre-Shipment Review (PSR)</t>
  </si>
  <si>
    <t>Lots 6-9    (8 units)</t>
  </si>
  <si>
    <t>Lots 10-17   (16 units)</t>
  </si>
  <si>
    <t>Lots 18-25   (16 units)</t>
  </si>
  <si>
    <t>Lots 26-33   (16 units)</t>
  </si>
  <si>
    <t>Lots 34-41   (16 units)</t>
  </si>
  <si>
    <t>Lots 42-49   (16 units)</t>
  </si>
  <si>
    <t>Lots 50-57   (16 units)</t>
  </si>
  <si>
    <t>Lots 58-65   (16 units)</t>
  </si>
  <si>
    <t>Lots 66-73   (16 units)</t>
  </si>
  <si>
    <t>Lots 74-81   (16 units)</t>
  </si>
  <si>
    <t>Lot 82 + 1 unit   (3 Units)</t>
  </si>
  <si>
    <t>Expected Due Date</t>
  </si>
  <si>
    <t>First Article Acceptance (Lots 1-5) (10 units)</t>
  </si>
  <si>
    <t>Steve Einarson</t>
  </si>
  <si>
    <t>Invoice Approved Amount</t>
  </si>
  <si>
    <t>Mod001/002 Changes Post Drawing Review</t>
  </si>
  <si>
    <t>completed 5/20/2021, invoice received 6/16</t>
  </si>
  <si>
    <t>Contract Milestone Payment Line Item#</t>
  </si>
  <si>
    <t>31611
32042</t>
  </si>
  <si>
    <t>partial 50% payment with invoice 31611
partial payment #2 60% of remaining</t>
  </si>
  <si>
    <t>9/7/2021
11/30/2021</t>
  </si>
  <si>
    <t>We received 25% of the items (2Ja) for this line in Nov and an addition 50% in Dec (2Jc, 2Jb)</t>
  </si>
  <si>
    <t>Accrued 25% in Nov for pair 6 and Accrued an additional 50% in Dec 21 for delivery of pair 7 and pending delivery of pair 8</t>
  </si>
  <si>
    <t>31995
32108
32136</t>
  </si>
  <si>
    <t>partial 25% pair 6 
Partial 25% pair 7
Partial 25% pair 8</t>
  </si>
  <si>
    <t>11/30/2021
12/15/2021
1/3/2022</t>
  </si>
  <si>
    <t>Entry #1: We received all items but only 50% of the items we acceptable.  Vendor agreed to 50% acceptance at that time and we returned the others. Entry #2 (Nov 21): after item rework we can accrue another 30% to bring total up to 80% complete. 
Entry #3: Dec - open 20% still not completed as of 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</si>
</sst>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8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2" xfId="0" applyFill="1" applyBorder="1"/>
    <xf numFmtId="14" fontId="0" fillId="7" borderId="1" xfId="0" applyNumberFormat="1" applyFill="1" applyBorder="1" applyAlignment="1">
      <alignment horizontal="right" vertical="center"/>
    </xf>
    <xf numFmtId="10" fontId="0" fillId="7" borderId="1" xfId="1" applyNumberFormat="1" applyFont="1" applyFill="1" applyBorder="1" applyProtection="1">
      <protection locked="0"/>
    </xf>
    <xf numFmtId="0" fontId="4" fillId="7" borderId="0" xfId="0" applyFont="1" applyFill="1" applyBorder="1" applyProtection="1">
      <protection locked="0"/>
    </xf>
    <xf numFmtId="4" fontId="0" fillId="7" borderId="1" xfId="0" applyNumberFormat="1" applyFill="1" applyBorder="1" applyProtection="1">
      <protection locked="0"/>
    </xf>
    <xf numFmtId="0" fontId="0" fillId="7" borderId="0" xfId="0" applyFill="1" applyBorder="1" applyProtection="1">
      <protection locked="0"/>
    </xf>
    <xf numFmtId="0" fontId="5" fillId="7" borderId="0" xfId="0" applyFont="1" applyFill="1" applyAlignment="1">
      <alignment horizontal="center"/>
    </xf>
    <xf numFmtId="4" fontId="0" fillId="7" borderId="0" xfId="0" applyNumberFormat="1" applyFill="1" applyBorder="1" applyAlignment="1">
      <alignment horizontal="center"/>
    </xf>
    <xf numFmtId="4" fontId="0" fillId="7" borderId="1" xfId="0" applyNumberFormat="1" applyFill="1" applyBorder="1"/>
    <xf numFmtId="4" fontId="5" fillId="7" borderId="0" xfId="0" applyNumberFormat="1" applyFont="1" applyFill="1" applyBorder="1" applyAlignment="1">
      <alignment horizontal="center" wrapText="1"/>
    </xf>
    <xf numFmtId="4" fontId="5" fillId="7" borderId="0" xfId="0" applyNumberFormat="1" applyFont="1" applyFill="1" applyAlignment="1">
      <alignment horizontal="center" wrapText="1"/>
    </xf>
    <xf numFmtId="0" fontId="0" fillId="7" borderId="0" xfId="0" applyFill="1"/>
    <xf numFmtId="0" fontId="0" fillId="7" borderId="0" xfId="0" applyFill="1" applyAlignment="1">
      <alignment horizontal="center"/>
    </xf>
    <xf numFmtId="14" fontId="0" fillId="7" borderId="0" xfId="0" applyNumberFormat="1" applyFill="1" applyAlignment="1">
      <alignment horizontal="center"/>
    </xf>
    <xf numFmtId="0" fontId="0" fillId="7" borderId="1" xfId="0" applyFill="1" applyBorder="1" applyAlignment="1" applyProtection="1">
      <alignment horizontal="center" vertical="center"/>
      <protection locked="0"/>
    </xf>
    <xf numFmtId="0" fontId="0" fillId="7" borderId="4" xfId="0" applyFill="1" applyBorder="1"/>
    <xf numFmtId="4" fontId="5" fillId="7" borderId="0" xfId="0" applyNumberFormat="1" applyFont="1" applyFill="1" applyBorder="1" applyAlignment="1">
      <alignment horizontal="center"/>
    </xf>
    <xf numFmtId="0" fontId="4" fillId="7" borderId="1" xfId="0" applyFont="1" applyFill="1" applyBorder="1" applyAlignment="1" applyProtection="1">
      <alignment horizontal="center" vertical="center"/>
      <protection locked="0"/>
    </xf>
    <xf numFmtId="0" fontId="4" fillId="7" borderId="1" xfId="0" applyFont="1" applyFill="1" applyBorder="1" applyAlignment="1" applyProtection="1">
      <alignment horizontal="left" vertical="center" wrapText="1"/>
    </xf>
    <xf numFmtId="10" fontId="4" fillId="7" borderId="1" xfId="1" applyNumberFormat="1" applyFont="1" applyFill="1" applyBorder="1" applyAlignment="1" applyProtection="1">
      <alignment vertical="center"/>
      <protection locked="0"/>
    </xf>
    <xf numFmtId="0" fontId="4" fillId="7" borderId="0" xfId="0" applyFont="1" applyFill="1" applyBorder="1" applyAlignment="1" applyProtection="1">
      <alignment horizontal="center" vertical="center" wrapText="1"/>
    </xf>
    <xf numFmtId="165" fontId="4" fillId="7" borderId="1" xfId="1" applyNumberFormat="1" applyFont="1" applyFill="1" applyBorder="1" applyAlignment="1" applyProtection="1">
      <alignment vertical="center"/>
      <protection locked="0"/>
    </xf>
    <xf numFmtId="10" fontId="4" fillId="7" borderId="0" xfId="1" applyNumberFormat="1" applyFont="1" applyFill="1" applyBorder="1" applyAlignment="1" applyProtection="1">
      <alignment vertical="center"/>
    </xf>
    <xf numFmtId="0" fontId="4" fillId="7" borderId="2" xfId="1" applyNumberFormat="1" applyFont="1" applyFill="1" applyBorder="1" applyAlignment="1" applyProtection="1">
      <alignment horizontal="center" vertical="center"/>
    </xf>
    <xf numFmtId="0" fontId="4" fillId="7" borderId="0" xfId="0" applyFont="1" applyFill="1" applyAlignment="1" applyProtection="1">
      <alignment vertical="center"/>
    </xf>
    <xf numFmtId="10" fontId="0" fillId="7" borderId="1" xfId="1" applyNumberFormat="1" applyFont="1" applyFill="1" applyBorder="1" applyAlignment="1" applyProtection="1">
      <alignment vertical="center"/>
      <protection locked="0"/>
    </xf>
    <xf numFmtId="0" fontId="12" fillId="7" borderId="0" xfId="0" applyFont="1" applyFill="1" applyBorder="1" applyAlignment="1" applyProtection="1">
      <alignment horizontal="center" vertical="center" wrapText="1"/>
    </xf>
    <xf numFmtId="165" fontId="0" fillId="7" borderId="1" xfId="1" applyNumberFormat="1" applyFont="1" applyFill="1" applyBorder="1" applyAlignment="1" applyProtection="1">
      <alignment vertical="center"/>
      <protection locked="0"/>
    </xf>
    <xf numFmtId="10" fontId="0" fillId="7" borderId="0" xfId="0" applyNumberFormat="1" applyFill="1" applyBorder="1" applyAlignment="1" applyProtection="1">
      <alignment vertical="center"/>
    </xf>
    <xf numFmtId="0" fontId="0" fillId="7" borderId="0" xfId="0" applyFill="1" applyAlignment="1" applyProtection="1">
      <alignment vertical="center"/>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left" vertical="center" wrapText="1"/>
    </xf>
    <xf numFmtId="10" fontId="0" fillId="0" borderId="0" xfId="1" applyNumberFormat="1" applyFont="1" applyBorder="1" applyAlignment="1" applyProtection="1">
      <alignment vertical="center"/>
      <protection locked="0"/>
    </xf>
    <xf numFmtId="165" fontId="0" fillId="0" borderId="0" xfId="1" applyNumberFormat="1" applyFont="1" applyBorder="1" applyAlignment="1" applyProtection="1">
      <alignment vertical="center"/>
      <protection locked="0"/>
    </xf>
    <xf numFmtId="0" fontId="4" fillId="0" borderId="0" xfId="1" applyNumberFormat="1" applyFont="1" applyBorder="1" applyAlignment="1" applyProtection="1">
      <alignment horizontal="center" vertical="center"/>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10" fontId="4" fillId="7" borderId="0" xfId="0" applyNumberFormat="1" applyFont="1" applyFill="1" applyBorder="1" applyAlignment="1" applyProtection="1">
      <alignment vertic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4" fillId="0" borderId="0" xfId="0" applyFont="1" applyAlignment="1">
      <alignment wrapText="1"/>
    </xf>
    <xf numFmtId="0" fontId="0" fillId="0" borderId="0" xfId="0" applyFill="1"/>
    <xf numFmtId="14" fontId="4" fillId="0" borderId="1" xfId="0" applyNumberFormat="1" applyFont="1" applyBorder="1" applyProtection="1">
      <protection locked="0"/>
    </xf>
    <xf numFmtId="0" fontId="4" fillId="0" borderId="0" xfId="0" applyFont="1" applyAlignment="1">
      <alignment horizontal="center" wrapText="1"/>
    </xf>
    <xf numFmtId="14" fontId="4" fillId="0" borderId="0" xfId="0" applyNumberFormat="1" applyFont="1" applyAlignment="1">
      <alignment horizontal="center" wrapText="1"/>
    </xf>
    <xf numFmtId="0" fontId="0" fillId="0" borderId="0" xfId="0" applyAlignment="1">
      <alignment wrapText="1"/>
    </xf>
    <xf numFmtId="14" fontId="0" fillId="0" borderId="0" xfId="0" applyNumberFormat="1" applyAlignment="1">
      <alignment horizontal="center" wrapText="1"/>
    </xf>
    <xf numFmtId="0" fontId="4" fillId="0" borderId="0" xfId="0" applyFont="1" applyAlignment="1">
      <alignment vertical="center"/>
    </xf>
    <xf numFmtId="0" fontId="4"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10" fontId="4" fillId="0" borderId="1" xfId="1" applyNumberFormat="1" applyFont="1" applyBorder="1" applyAlignment="1" applyProtection="1">
      <alignment vertical="center"/>
      <protection locked="0"/>
    </xf>
    <xf numFmtId="0" fontId="4" fillId="0" borderId="0" xfId="0" applyFont="1" applyBorder="1" applyAlignment="1" applyProtection="1">
      <alignment horizontal="center" vertical="center" wrapText="1"/>
    </xf>
    <xf numFmtId="165" fontId="4" fillId="0" borderId="1" xfId="1" applyNumberFormat="1" applyFont="1" applyBorder="1" applyAlignment="1" applyProtection="1">
      <alignment vertical="center"/>
      <protection locked="0"/>
    </xf>
    <xf numFmtId="10" fontId="4" fillId="0" borderId="0" xfId="0" applyNumberFormat="1" applyFont="1" applyBorder="1" applyAlignment="1" applyProtection="1">
      <alignment vertical="center"/>
    </xf>
    <xf numFmtId="0" fontId="4" fillId="0" borderId="0" xfId="0" applyFont="1" applyAlignment="1" applyProtection="1">
      <alignment vertical="center"/>
    </xf>
    <xf numFmtId="0" fontId="0" fillId="0" borderId="2" xfId="0" applyBorder="1" applyAlignment="1" applyProtection="1">
      <alignment vertical="center" wrapText="1"/>
      <protection locked="0"/>
    </xf>
    <xf numFmtId="0" fontId="0" fillId="7" borderId="2" xfId="0" applyFill="1" applyBorder="1" applyAlignment="1" applyProtection="1">
      <alignment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7" borderId="2" xfId="0" applyFont="1" applyFill="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5">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topLeftCell="B22" zoomScale="98" zoomScaleNormal="98" workbookViewId="0">
      <selection activeCell="O35" sqref="O35"/>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11.6640625" style="30" customWidth="1"/>
    <col min="15" max="16384" width="8.88671875" style="30"/>
  </cols>
  <sheetData>
    <row r="1" spans="1:14" ht="15.6" x14ac:dyDescent="0.3">
      <c r="A1" s="165" t="s">
        <v>9</v>
      </c>
      <c r="B1" s="165"/>
      <c r="C1" s="165"/>
      <c r="D1" s="165"/>
      <c r="E1" s="165"/>
      <c r="F1" s="165"/>
      <c r="G1" s="165"/>
      <c r="H1" s="165"/>
      <c r="I1" s="165"/>
      <c r="J1" s="165"/>
      <c r="K1" s="165"/>
      <c r="L1" s="165"/>
      <c r="M1" s="165"/>
      <c r="N1" s="165"/>
    </row>
    <row r="2" spans="1:14" ht="15.6" x14ac:dyDescent="0.3">
      <c r="A2" s="165" t="s">
        <v>38</v>
      </c>
      <c r="B2" s="165"/>
      <c r="C2" s="165"/>
      <c r="D2" s="165"/>
      <c r="E2" s="165"/>
      <c r="F2" s="165"/>
      <c r="G2" s="165"/>
      <c r="H2" s="165"/>
      <c r="I2" s="165"/>
      <c r="J2" s="165"/>
      <c r="K2" s="165"/>
      <c r="L2" s="165"/>
      <c r="M2" s="165"/>
      <c r="N2" s="165"/>
    </row>
    <row r="3" spans="1:14" ht="15.6" x14ac:dyDescent="0.3">
      <c r="A3" s="165" t="s">
        <v>22</v>
      </c>
      <c r="B3" s="165"/>
      <c r="C3" s="165"/>
      <c r="D3" s="165"/>
      <c r="E3" s="165"/>
      <c r="F3" s="165"/>
      <c r="G3" s="165"/>
      <c r="H3" s="165"/>
      <c r="I3" s="165"/>
      <c r="J3" s="165"/>
      <c r="K3" s="165"/>
      <c r="L3" s="165"/>
      <c r="M3" s="165"/>
      <c r="N3" s="165"/>
    </row>
    <row r="4" spans="1:14" ht="27.75" customHeight="1" x14ac:dyDescent="0.3">
      <c r="A4" s="165"/>
      <c r="B4" s="165"/>
      <c r="C4" s="165"/>
      <c r="D4" s="165"/>
      <c r="E4" s="165"/>
      <c r="F4" s="165"/>
      <c r="G4" s="165"/>
      <c r="H4" s="165"/>
      <c r="I4" s="165"/>
      <c r="J4" s="165"/>
      <c r="K4" s="165"/>
      <c r="L4" s="165"/>
    </row>
    <row r="5" spans="1:14" ht="23.25" customHeight="1" x14ac:dyDescent="0.25">
      <c r="A5" s="29" t="s">
        <v>5</v>
      </c>
      <c r="B5" s="42" t="s">
        <v>56</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57</v>
      </c>
      <c r="C7" s="42" t="s">
        <v>58</v>
      </c>
      <c r="D7" s="63"/>
      <c r="E7" s="42"/>
      <c r="F7" s="42"/>
      <c r="G7" s="65"/>
      <c r="H7" s="42"/>
      <c r="I7" s="62" t="s">
        <v>1</v>
      </c>
      <c r="J7" s="42" t="s">
        <v>48</v>
      </c>
      <c r="K7" s="63"/>
      <c r="L7" s="34" t="s">
        <v>4</v>
      </c>
      <c r="M7" s="69">
        <v>44561</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69" t="s">
        <v>37</v>
      </c>
      <c r="D10" s="170"/>
      <c r="E10" s="170"/>
      <c r="F10" s="170"/>
      <c r="G10" s="170"/>
      <c r="L10" s="93" t="s">
        <v>8</v>
      </c>
      <c r="M10" s="94">
        <v>44564</v>
      </c>
    </row>
    <row r="11" spans="1:14" s="36" customFormat="1" ht="34.5" customHeight="1" x14ac:dyDescent="0.25">
      <c r="A11" s="86" t="s">
        <v>6</v>
      </c>
      <c r="B11" s="86" t="s">
        <v>55</v>
      </c>
      <c r="C11" s="86" t="s">
        <v>10</v>
      </c>
      <c r="D11" s="73" t="s">
        <v>20</v>
      </c>
      <c r="E11" s="74" t="s">
        <v>36</v>
      </c>
      <c r="F11" s="73" t="s">
        <v>20</v>
      </c>
      <c r="G11" s="64" t="s">
        <v>2</v>
      </c>
      <c r="I11" s="60" t="s">
        <v>59</v>
      </c>
      <c r="J11" s="37"/>
      <c r="K11" s="38"/>
      <c r="L11" s="38"/>
      <c r="M11" s="38"/>
      <c r="N11" s="38"/>
    </row>
    <row r="12" spans="1:14" s="96" customFormat="1" ht="26.4" x14ac:dyDescent="0.25">
      <c r="A12" s="118">
        <f>' Accting USE Data Entry Form'!A16</f>
        <v>1</v>
      </c>
      <c r="B12" s="119" t="str">
        <f>' Accting USE Data Entry Form'!B16</f>
        <v>Completion of Kickoff Meeting / Long-lead Material Order</v>
      </c>
      <c r="C12" s="120">
        <f>' Accting USE Data Entry Form'!D16</f>
        <v>1</v>
      </c>
      <c r="D12" s="121"/>
      <c r="E12" s="122"/>
      <c r="F12" s="123"/>
      <c r="G12" s="124" t="str">
        <f t="shared" ref="G12:G21" si="0">IF($N$5="yes","X"," ")</f>
        <v xml:space="preserve"> </v>
      </c>
      <c r="H12" s="125"/>
      <c r="I12" s="166"/>
      <c r="J12" s="166"/>
      <c r="K12" s="166"/>
      <c r="L12" s="166"/>
      <c r="M12" s="166"/>
      <c r="N12" s="166"/>
    </row>
    <row r="13" spans="1:14" s="96" customFormat="1" ht="26.4" x14ac:dyDescent="0.25">
      <c r="A13" s="115">
        <f>' Accting USE Data Entry Form'!A17</f>
        <v>2</v>
      </c>
      <c r="B13" s="119" t="str">
        <f>' Accting USE Data Entry Form'!B17</f>
        <v>Review and Approval of Manufacturing Drawings</v>
      </c>
      <c r="C13" s="126">
        <f>' Accting USE Data Entry Form'!D17</f>
        <v>1</v>
      </c>
      <c r="D13" s="127"/>
      <c r="E13" s="128"/>
      <c r="F13" s="129"/>
      <c r="G13" s="124" t="str">
        <f t="shared" si="0"/>
        <v xml:space="preserve"> </v>
      </c>
      <c r="H13" s="130"/>
      <c r="I13" s="162"/>
      <c r="J13" s="162"/>
      <c r="K13" s="162"/>
      <c r="L13" s="162"/>
      <c r="M13" s="162"/>
      <c r="N13" s="162"/>
    </row>
    <row r="14" spans="1:14" s="96" customFormat="1" x14ac:dyDescent="0.25">
      <c r="A14" s="115">
        <f>' Accting USE Data Entry Form'!A18</f>
        <v>3</v>
      </c>
      <c r="B14" s="119" t="str">
        <f>' Accting USE Data Entry Form'!B18</f>
        <v>Receipt of long-lead material</v>
      </c>
      <c r="C14" s="126">
        <f>' Accting USE Data Entry Form'!D18</f>
        <v>1</v>
      </c>
      <c r="D14" s="127"/>
      <c r="E14" s="128"/>
      <c r="F14" s="129"/>
      <c r="G14" s="124" t="str">
        <f t="shared" si="0"/>
        <v xml:space="preserve"> </v>
      </c>
      <c r="H14" s="130"/>
      <c r="I14" s="162"/>
      <c r="J14" s="162"/>
      <c r="K14" s="162"/>
      <c r="L14" s="162"/>
      <c r="M14" s="162"/>
      <c r="N14" s="162"/>
    </row>
    <row r="15" spans="1:14" s="96" customFormat="1" x14ac:dyDescent="0.25">
      <c r="A15" s="115">
        <f>' Accting USE Data Entry Form'!A19</f>
        <v>4</v>
      </c>
      <c r="B15" s="119" t="str">
        <f>' Accting USE Data Entry Form'!B19</f>
        <v>Production Readiness Review (PRR)</v>
      </c>
      <c r="C15" s="126">
        <f>' Accting USE Data Entry Form'!D19</f>
        <v>1</v>
      </c>
      <c r="D15" s="127"/>
      <c r="E15" s="128"/>
      <c r="F15" s="129"/>
      <c r="G15" s="124" t="str">
        <f t="shared" si="0"/>
        <v xml:space="preserve"> </v>
      </c>
      <c r="H15" s="130"/>
      <c r="I15" s="162"/>
      <c r="J15" s="162"/>
      <c r="K15" s="162"/>
      <c r="L15" s="162"/>
      <c r="M15" s="162"/>
      <c r="N15" s="162"/>
    </row>
    <row r="16" spans="1:14" s="96" customFormat="1" ht="26.4" x14ac:dyDescent="0.25">
      <c r="A16" s="115">
        <f>' Accting USE Data Entry Form'!A20</f>
        <v>5</v>
      </c>
      <c r="B16" s="119" t="str">
        <f>' Accting USE Data Entry Form'!B20</f>
        <v>First Article Completion and Pre-Shipment Review (PSR)</v>
      </c>
      <c r="C16" s="126">
        <f>' Accting USE Data Entry Form'!D20</f>
        <v>1</v>
      </c>
      <c r="D16" s="121"/>
      <c r="E16" s="122"/>
      <c r="F16" s="138"/>
      <c r="G16" s="124" t="str">
        <f t="shared" si="0"/>
        <v xml:space="preserve"> </v>
      </c>
      <c r="H16" s="125"/>
      <c r="I16" s="166"/>
      <c r="J16" s="166"/>
      <c r="K16" s="166"/>
      <c r="L16" s="166"/>
      <c r="M16" s="166"/>
      <c r="N16" s="166"/>
    </row>
    <row r="17" spans="1:14" s="96" customFormat="1" ht="57.6" customHeight="1" x14ac:dyDescent="0.25">
      <c r="A17" s="155">
        <f>' Accting USE Data Entry Form'!A21</f>
        <v>6</v>
      </c>
      <c r="B17" s="91" t="str">
        <f>' Accting USE Data Entry Form'!B21</f>
        <v>First Article Acceptance (Lots 1-5) (10 units)</v>
      </c>
      <c r="C17" s="156">
        <f>' Accting USE Data Entry Form'!D21</f>
        <v>0.8</v>
      </c>
      <c r="D17" s="157"/>
      <c r="E17" s="158"/>
      <c r="F17" s="159"/>
      <c r="G17" s="100"/>
      <c r="H17" s="160"/>
      <c r="I17" s="168" t="s">
        <v>91</v>
      </c>
      <c r="J17" s="168"/>
      <c r="K17" s="168"/>
      <c r="L17" s="168"/>
      <c r="M17" s="168"/>
      <c r="N17" s="168"/>
    </row>
    <row r="18" spans="1:14" s="96" customFormat="1" x14ac:dyDescent="0.25">
      <c r="A18" s="139">
        <f>' Accting USE Data Entry Form'!A22</f>
        <v>7</v>
      </c>
      <c r="B18" s="140" t="str">
        <f>' Accting USE Data Entry Form'!B22</f>
        <v>Lots 6-9    (8 units)</v>
      </c>
      <c r="C18" s="141">
        <f>' Accting USE Data Entry Form'!D22</f>
        <v>0.75</v>
      </c>
      <c r="D18" s="95"/>
      <c r="E18" s="142"/>
      <c r="F18" s="143"/>
      <c r="G18" s="144"/>
      <c r="H18" s="145"/>
      <c r="I18" s="167" t="s">
        <v>86</v>
      </c>
      <c r="J18" s="167"/>
      <c r="K18" s="167"/>
      <c r="L18" s="167"/>
      <c r="M18" s="167"/>
      <c r="N18" s="167"/>
    </row>
    <row r="19" spans="1:14" s="96" customFormat="1" x14ac:dyDescent="0.25">
      <c r="A19" s="87">
        <f>' Accting USE Data Entry Form'!A23</f>
        <v>8</v>
      </c>
      <c r="B19" s="91" t="str">
        <f>' Accting USE Data Entry Form'!B23</f>
        <v>Lots 10-17   (16 units)</v>
      </c>
      <c r="C19" s="97">
        <f>' Accting USE Data Entry Form'!D23</f>
        <v>0</v>
      </c>
      <c r="D19" s="95"/>
      <c r="E19" s="98"/>
      <c r="F19" s="99"/>
      <c r="G19" s="100"/>
      <c r="I19" s="161"/>
      <c r="J19" s="161"/>
      <c r="K19" s="161"/>
      <c r="L19" s="161"/>
      <c r="M19" s="161"/>
      <c r="N19" s="161"/>
    </row>
    <row r="20" spans="1:14" s="96" customFormat="1" x14ac:dyDescent="0.25">
      <c r="A20" s="87">
        <f>' Accting USE Data Entry Form'!A24</f>
        <v>9</v>
      </c>
      <c r="B20" s="91" t="str">
        <f>' Accting USE Data Entry Form'!B24</f>
        <v>Lots 18-25   (16 units)</v>
      </c>
      <c r="C20" s="97">
        <f>' Accting USE Data Entry Form'!D24</f>
        <v>0</v>
      </c>
      <c r="D20" s="95"/>
      <c r="E20" s="98"/>
      <c r="F20" s="99"/>
      <c r="G20" s="100"/>
      <c r="I20" s="161"/>
      <c r="J20" s="161"/>
      <c r="K20" s="161"/>
      <c r="L20" s="161"/>
      <c r="M20" s="161"/>
      <c r="N20" s="161"/>
    </row>
    <row r="21" spans="1:14" s="96" customFormat="1" x14ac:dyDescent="0.25">
      <c r="A21" s="87">
        <f>' Accting USE Data Entry Form'!A25</f>
        <v>10</v>
      </c>
      <c r="B21" s="91" t="str">
        <f>' Accting USE Data Entry Form'!B25</f>
        <v>Lots 26-33   (16 units)</v>
      </c>
      <c r="C21" s="97">
        <f>' Accting USE Data Entry Form'!D25</f>
        <v>0</v>
      </c>
      <c r="D21" s="95"/>
      <c r="E21" s="98"/>
      <c r="F21" s="99"/>
      <c r="G21" s="100" t="str">
        <f t="shared" si="0"/>
        <v xml:space="preserve"> </v>
      </c>
      <c r="I21" s="161"/>
      <c r="J21" s="161"/>
      <c r="K21" s="161"/>
      <c r="L21" s="161"/>
      <c r="M21" s="161"/>
      <c r="N21" s="161"/>
    </row>
    <row r="22" spans="1:14" s="96" customFormat="1" x14ac:dyDescent="0.25">
      <c r="A22" s="87">
        <f>' Accting USE Data Entry Form'!A26</f>
        <v>11</v>
      </c>
      <c r="B22" s="91" t="str">
        <f>' Accting USE Data Entry Form'!B26</f>
        <v>Lots 34-41   (16 units)</v>
      </c>
      <c r="C22" s="97">
        <f>' Accting USE Data Entry Form'!D26</f>
        <v>0</v>
      </c>
      <c r="D22" s="95"/>
      <c r="E22" s="98"/>
      <c r="F22" s="99"/>
      <c r="G22" s="100"/>
      <c r="I22" s="161"/>
      <c r="J22" s="161"/>
      <c r="K22" s="161"/>
      <c r="L22" s="161"/>
      <c r="M22" s="161"/>
      <c r="N22" s="161"/>
    </row>
    <row r="23" spans="1:14" s="96" customFormat="1" x14ac:dyDescent="0.25">
      <c r="A23" s="87">
        <f>' Accting USE Data Entry Form'!A27</f>
        <v>12</v>
      </c>
      <c r="B23" s="91" t="str">
        <f>' Accting USE Data Entry Form'!B27</f>
        <v>Lots 42-49   (16 units)</v>
      </c>
      <c r="C23" s="97">
        <f>' Accting USE Data Entry Form'!D27</f>
        <v>0</v>
      </c>
      <c r="D23" s="95"/>
      <c r="E23" s="98"/>
      <c r="F23" s="99"/>
      <c r="G23" s="100"/>
      <c r="I23" s="161"/>
      <c r="J23" s="161"/>
      <c r="K23" s="161"/>
      <c r="L23" s="161"/>
      <c r="M23" s="161"/>
      <c r="N23" s="161"/>
    </row>
    <row r="24" spans="1:14" s="96" customFormat="1" x14ac:dyDescent="0.25">
      <c r="A24" s="87">
        <f>' Accting USE Data Entry Form'!A28</f>
        <v>13</v>
      </c>
      <c r="B24" s="91" t="str">
        <f>' Accting USE Data Entry Form'!B28</f>
        <v>Lots 50-57   (16 units)</v>
      </c>
      <c r="C24" s="97">
        <f>' Accting USE Data Entry Form'!D28</f>
        <v>0</v>
      </c>
      <c r="D24" s="95"/>
      <c r="E24" s="98"/>
      <c r="F24" s="99"/>
      <c r="G24" s="100"/>
      <c r="I24" s="161"/>
      <c r="J24" s="161"/>
      <c r="K24" s="161"/>
      <c r="L24" s="161"/>
      <c r="M24" s="161"/>
      <c r="N24" s="161"/>
    </row>
    <row r="25" spans="1:14" s="96" customFormat="1" x14ac:dyDescent="0.25">
      <c r="A25" s="87">
        <f>' Accting USE Data Entry Form'!A29</f>
        <v>14</v>
      </c>
      <c r="B25" s="91" t="str">
        <f>' Accting USE Data Entry Form'!B29</f>
        <v>Lots 58-65   (16 units)</v>
      </c>
      <c r="C25" s="97">
        <f>' Accting USE Data Entry Form'!D29</f>
        <v>0</v>
      </c>
      <c r="D25" s="95"/>
      <c r="E25" s="98"/>
      <c r="F25" s="99"/>
      <c r="G25" s="100"/>
      <c r="I25" s="161"/>
      <c r="J25" s="161"/>
      <c r="K25" s="161"/>
      <c r="L25" s="161"/>
      <c r="M25" s="161"/>
      <c r="N25" s="161"/>
    </row>
    <row r="26" spans="1:14" s="96" customFormat="1" x14ac:dyDescent="0.25">
      <c r="A26" s="87">
        <f>' Accting USE Data Entry Form'!A30</f>
        <v>15</v>
      </c>
      <c r="B26" s="91" t="str">
        <f>' Accting USE Data Entry Form'!B30</f>
        <v>Lots 66-73   (16 units)</v>
      </c>
      <c r="C26" s="97">
        <f>' Accting USE Data Entry Form'!D30</f>
        <v>0</v>
      </c>
      <c r="D26" s="95"/>
      <c r="E26" s="98"/>
      <c r="F26" s="99"/>
      <c r="G26" s="100" t="str">
        <f t="shared" ref="G26:G29" si="1">IF($N$5="yes","X"," ")</f>
        <v xml:space="preserve"> </v>
      </c>
      <c r="I26" s="161"/>
      <c r="J26" s="161"/>
      <c r="K26" s="161"/>
      <c r="L26" s="161"/>
      <c r="M26" s="161"/>
      <c r="N26" s="161"/>
    </row>
    <row r="27" spans="1:14" s="96" customFormat="1" x14ac:dyDescent="0.25">
      <c r="A27" s="87">
        <f>' Accting USE Data Entry Form'!A31</f>
        <v>16</v>
      </c>
      <c r="B27" s="91" t="str">
        <f>' Accting USE Data Entry Form'!B31</f>
        <v>Lots 74-81   (16 units)</v>
      </c>
      <c r="C27" s="97">
        <f>' Accting USE Data Entry Form'!D31</f>
        <v>0</v>
      </c>
      <c r="D27" s="95"/>
      <c r="E27" s="98"/>
      <c r="F27" s="99"/>
      <c r="G27" s="100"/>
      <c r="I27" s="161"/>
      <c r="J27" s="161"/>
      <c r="K27" s="161"/>
      <c r="L27" s="161"/>
      <c r="M27" s="161"/>
      <c r="N27" s="161"/>
    </row>
    <row r="28" spans="1:14" s="96" customFormat="1" x14ac:dyDescent="0.25">
      <c r="A28" s="87">
        <f>' Accting USE Data Entry Form'!A32</f>
        <v>17</v>
      </c>
      <c r="B28" s="91" t="str">
        <f>' Accting USE Data Entry Form'!B32</f>
        <v>Lot 82 + 1 unit   (3 Units)</v>
      </c>
      <c r="C28" s="97">
        <f>' Accting USE Data Entry Form'!D32</f>
        <v>0</v>
      </c>
      <c r="D28" s="95"/>
      <c r="E28" s="98"/>
      <c r="F28" s="99"/>
      <c r="G28" s="100" t="str">
        <f t="shared" si="1"/>
        <v xml:space="preserve"> </v>
      </c>
      <c r="I28" s="161"/>
      <c r="J28" s="161"/>
      <c r="K28" s="161"/>
      <c r="L28" s="161"/>
      <c r="M28" s="161"/>
      <c r="N28" s="161"/>
    </row>
    <row r="29" spans="1:14" ht="15.6" customHeight="1" x14ac:dyDescent="0.25">
      <c r="A29" s="115">
        <f>' Accting USE Data Entry Form'!A33</f>
        <v>18</v>
      </c>
      <c r="B29" s="119" t="str">
        <f>' Accting USE Data Entry Form'!B33</f>
        <v>Mod001/002 Changes Post Drawing Review</v>
      </c>
      <c r="C29" s="126">
        <f>' Accting USE Data Entry Form'!D33</f>
        <v>1</v>
      </c>
      <c r="D29" s="127"/>
      <c r="E29" s="128"/>
      <c r="F29" s="129"/>
      <c r="G29" s="124" t="str">
        <f t="shared" si="1"/>
        <v xml:space="preserve"> </v>
      </c>
      <c r="H29" s="130"/>
      <c r="I29" s="162"/>
      <c r="J29" s="162"/>
      <c r="K29" s="162"/>
      <c r="L29" s="162"/>
      <c r="M29" s="162"/>
      <c r="N29" s="162"/>
    </row>
    <row r="30" spans="1:14" ht="15.6" customHeight="1" x14ac:dyDescent="0.25">
      <c r="A30" s="131"/>
      <c r="B30" s="132"/>
      <c r="C30" s="133"/>
      <c r="D30" s="95"/>
      <c r="E30" s="134"/>
      <c r="F30" s="99"/>
      <c r="G30" s="135"/>
      <c r="H30" s="96"/>
      <c r="I30" s="136"/>
      <c r="J30" s="137"/>
      <c r="K30" s="137"/>
      <c r="L30" s="137"/>
      <c r="M30" s="137"/>
      <c r="N30" s="137"/>
    </row>
    <row r="31" spans="1:14" ht="20.25" customHeight="1" x14ac:dyDescent="0.25">
      <c r="A31" s="29" t="s">
        <v>33</v>
      </c>
      <c r="C31" s="31"/>
      <c r="D31" s="31"/>
      <c r="E31" s="31"/>
      <c r="F31" s="31"/>
      <c r="G31" s="66"/>
      <c r="H31" s="31"/>
      <c r="I31" s="31"/>
      <c r="J31" s="70" t="s">
        <v>78</v>
      </c>
      <c r="K31" s="14"/>
      <c r="L31" s="41"/>
      <c r="M31" s="14"/>
      <c r="N31" s="71">
        <v>44564</v>
      </c>
    </row>
    <row r="32" spans="1:14" ht="23.25" customHeight="1" x14ac:dyDescent="0.25">
      <c r="H32" s="163" t="s">
        <v>34</v>
      </c>
      <c r="I32" s="164"/>
      <c r="J32" s="164"/>
      <c r="K32" s="164"/>
      <c r="L32" s="164"/>
      <c r="M32" s="39"/>
      <c r="N32" s="39" t="s">
        <v>8</v>
      </c>
    </row>
    <row r="33" spans="1:14" x14ac:dyDescent="0.25">
      <c r="A33" s="29" t="s">
        <v>32</v>
      </c>
      <c r="H33" s="31"/>
      <c r="I33" s="31"/>
      <c r="J33" s="14" t="s">
        <v>50</v>
      </c>
      <c r="K33" s="14"/>
      <c r="L33" s="41"/>
      <c r="M33" s="14"/>
      <c r="N33" s="148">
        <v>44564</v>
      </c>
    </row>
    <row r="34" spans="1:14" ht="23.25" customHeight="1" x14ac:dyDescent="0.25">
      <c r="H34" s="31"/>
      <c r="I34" s="31"/>
      <c r="J34" s="31"/>
      <c r="K34" s="31"/>
      <c r="L34" s="40" t="s">
        <v>35</v>
      </c>
      <c r="M34" s="39"/>
      <c r="N34" s="39" t="s">
        <v>8</v>
      </c>
    </row>
    <row r="35" spans="1:14" ht="23.25" customHeight="1" x14ac:dyDescent="0.25">
      <c r="H35" s="31"/>
      <c r="I35" s="31"/>
      <c r="J35" s="31"/>
      <c r="K35" s="31"/>
      <c r="L35" s="40"/>
      <c r="M35" s="39"/>
    </row>
    <row r="36" spans="1:14" ht="15.75" customHeight="1" x14ac:dyDescent="0.25">
      <c r="A36" s="56" t="s">
        <v>28</v>
      </c>
      <c r="B36" s="56"/>
      <c r="C36" s="56"/>
      <c r="D36" s="56"/>
      <c r="E36" s="56"/>
      <c r="F36" s="56"/>
      <c r="G36" s="67"/>
      <c r="H36" s="57"/>
      <c r="I36" s="57"/>
      <c r="J36" s="57"/>
      <c r="K36" s="57"/>
      <c r="L36" s="58"/>
      <c r="M36" s="59"/>
      <c r="N36" s="56"/>
    </row>
    <row r="37" spans="1:14" ht="27.75" customHeight="1" x14ac:dyDescent="0.25">
      <c r="A37" s="45"/>
      <c r="B37" s="45"/>
      <c r="C37" s="45"/>
      <c r="D37" s="45"/>
      <c r="E37" s="45"/>
      <c r="F37" s="45"/>
      <c r="G37" s="68"/>
      <c r="H37" s="46"/>
      <c r="I37" s="46"/>
      <c r="J37" s="46"/>
      <c r="K37" s="46"/>
      <c r="L37" s="47"/>
      <c r="M37" s="48"/>
      <c r="N37" s="45"/>
    </row>
    <row r="38" spans="1:14" x14ac:dyDescent="0.25">
      <c r="A38" s="52" t="s">
        <v>26</v>
      </c>
      <c r="B38" s="45"/>
      <c r="C38" s="45"/>
      <c r="D38" s="45"/>
      <c r="E38" s="45"/>
      <c r="F38" s="45"/>
      <c r="G38" s="68"/>
      <c r="H38" s="46"/>
      <c r="I38" s="46"/>
      <c r="J38" s="46"/>
      <c r="K38" s="53"/>
      <c r="L38" s="54"/>
      <c r="M38" s="53"/>
      <c r="N38" s="53"/>
    </row>
    <row r="39" spans="1:14" ht="23.25" customHeight="1" x14ac:dyDescent="0.25">
      <c r="A39" s="45"/>
      <c r="B39" s="45"/>
      <c r="C39" s="45"/>
      <c r="D39" s="45"/>
      <c r="E39" s="45"/>
      <c r="F39" s="45"/>
      <c r="G39" s="68"/>
      <c r="H39" s="46"/>
      <c r="I39" s="46"/>
      <c r="J39" s="46"/>
      <c r="K39" s="46"/>
      <c r="L39" s="47"/>
      <c r="M39" s="48" t="s">
        <v>8</v>
      </c>
      <c r="N39" s="45"/>
    </row>
    <row r="40" spans="1:14" x14ac:dyDescent="0.25">
      <c r="A40" s="52" t="s">
        <v>25</v>
      </c>
      <c r="B40" s="45"/>
      <c r="C40" s="45"/>
      <c r="D40" s="45"/>
      <c r="E40" s="45"/>
      <c r="F40" s="45"/>
      <c r="G40" s="68"/>
      <c r="H40" s="46"/>
      <c r="I40" s="55"/>
      <c r="J40" s="53"/>
      <c r="K40" s="53"/>
      <c r="L40" s="54"/>
      <c r="M40" s="53"/>
      <c r="N40" s="53"/>
    </row>
    <row r="41" spans="1:14" ht="16.5" customHeight="1" x14ac:dyDescent="0.25">
      <c r="A41" s="45"/>
      <c r="B41" s="45"/>
      <c r="C41" s="45"/>
      <c r="D41" s="45"/>
      <c r="E41" s="45"/>
      <c r="F41" s="45"/>
      <c r="G41" s="68"/>
      <c r="H41" s="45"/>
      <c r="I41" s="45"/>
      <c r="J41" s="45"/>
      <c r="K41" s="45"/>
      <c r="L41" s="48"/>
      <c r="M41" s="48" t="s">
        <v>8</v>
      </c>
      <c r="N41" s="45"/>
    </row>
    <row r="42" spans="1:14" x14ac:dyDescent="0.25">
      <c r="A42" s="45"/>
      <c r="B42" s="45"/>
      <c r="C42" s="45"/>
      <c r="D42" s="45"/>
      <c r="E42" s="45"/>
      <c r="F42" s="45"/>
      <c r="G42" s="68"/>
      <c r="H42" s="45"/>
      <c r="I42" s="45"/>
      <c r="J42" s="45"/>
      <c r="K42" s="45"/>
      <c r="L42" s="45"/>
      <c r="M42" s="45"/>
      <c r="N42" s="45"/>
    </row>
  </sheetData>
  <mergeCells count="24">
    <mergeCell ref="I24:N24"/>
    <mergeCell ref="I25:N25"/>
    <mergeCell ref="C10:G10"/>
    <mergeCell ref="A4:L4"/>
    <mergeCell ref="I22:N22"/>
    <mergeCell ref="I23:N23"/>
    <mergeCell ref="I19:N19"/>
    <mergeCell ref="I20:N20"/>
    <mergeCell ref="I21:N21"/>
    <mergeCell ref="A1:N1"/>
    <mergeCell ref="A2:N2"/>
    <mergeCell ref="A3:N3"/>
    <mergeCell ref="I12:N12"/>
    <mergeCell ref="I18:N18"/>
    <mergeCell ref="I13:N13"/>
    <mergeCell ref="I16:N16"/>
    <mergeCell ref="I17:N17"/>
    <mergeCell ref="I14:N14"/>
    <mergeCell ref="I15:N15"/>
    <mergeCell ref="I26:N26"/>
    <mergeCell ref="I29:N29"/>
    <mergeCell ref="I27:N27"/>
    <mergeCell ref="I28:N28"/>
    <mergeCell ref="H32:L32"/>
  </mergeCells>
  <phoneticPr fontId="3" type="noConversion"/>
  <conditionalFormatting sqref="C12:C30">
    <cfRule type="expression" dxfId="14" priority="17" stopIfTrue="1">
      <formula>$N$5="yes"</formula>
    </cfRule>
  </conditionalFormatting>
  <conditionalFormatting sqref="G12">
    <cfRule type="expression" dxfId="13" priority="19" stopIfTrue="1">
      <formula>$N$5="no"</formula>
    </cfRule>
  </conditionalFormatting>
  <conditionalFormatting sqref="G18:G21">
    <cfRule type="expression" dxfId="12" priority="20" stopIfTrue="1">
      <formula>$N$5="no"</formula>
    </cfRule>
  </conditionalFormatting>
  <conditionalFormatting sqref="E12">
    <cfRule type="expression" dxfId="11" priority="16" stopIfTrue="1">
      <formula>$N$5="yes"</formula>
    </cfRule>
  </conditionalFormatting>
  <conditionalFormatting sqref="E18:E21">
    <cfRule type="expression" dxfId="10" priority="15" stopIfTrue="1">
      <formula>$N$5="yes"</formula>
    </cfRule>
  </conditionalFormatting>
  <conditionalFormatting sqref="G13 G16:G17">
    <cfRule type="expression" dxfId="9" priority="14" stopIfTrue="1">
      <formula>$N$5="no"</formula>
    </cfRule>
  </conditionalFormatting>
  <conditionalFormatting sqref="E13 E16:E17">
    <cfRule type="expression" dxfId="8" priority="12" stopIfTrue="1">
      <formula>$N$5="yes"</formula>
    </cfRule>
  </conditionalFormatting>
  <conditionalFormatting sqref="G14:G15">
    <cfRule type="expression" dxfId="7" priority="11" stopIfTrue="1">
      <formula>$N$5="no"</formula>
    </cfRule>
  </conditionalFormatting>
  <conditionalFormatting sqref="E14:E15">
    <cfRule type="expression" dxfId="6" priority="9" stopIfTrue="1">
      <formula>$N$5="yes"</formula>
    </cfRule>
  </conditionalFormatting>
  <conditionalFormatting sqref="G23:G26">
    <cfRule type="expression" dxfId="5" priority="8" stopIfTrue="1">
      <formula>$N$5="no"</formula>
    </cfRule>
  </conditionalFormatting>
  <conditionalFormatting sqref="E23:E26">
    <cfRule type="expression" dxfId="4" priority="6" stopIfTrue="1">
      <formula>$N$5="yes"</formula>
    </cfRule>
  </conditionalFormatting>
  <conditionalFormatting sqref="G22">
    <cfRule type="expression" dxfId="3" priority="5" stopIfTrue="1">
      <formula>$N$5="no"</formula>
    </cfRule>
  </conditionalFormatting>
  <conditionalFormatting sqref="E22">
    <cfRule type="expression" dxfId="2" priority="4" stopIfTrue="1">
      <formula>$N$5="yes"</formula>
    </cfRule>
  </conditionalFormatting>
  <conditionalFormatting sqref="G27:G30">
    <cfRule type="expression" dxfId="1" priority="3" stopIfTrue="1">
      <formula>$N$5="no"</formula>
    </cfRule>
  </conditionalFormatting>
  <conditionalFormatting sqref="E27:E30">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73" t="s">
        <v>9</v>
      </c>
      <c r="B1" s="173"/>
      <c r="C1" s="173"/>
      <c r="D1" s="173"/>
      <c r="E1" s="173"/>
      <c r="F1" s="173"/>
      <c r="G1" s="173"/>
      <c r="H1" s="173"/>
      <c r="I1" s="173"/>
      <c r="J1" s="173"/>
    </row>
    <row r="2" spans="1:11" ht="15.6" x14ac:dyDescent="0.3">
      <c r="A2" s="173" t="s">
        <v>38</v>
      </c>
      <c r="B2" s="173"/>
      <c r="C2" s="173"/>
      <c r="D2" s="173"/>
      <c r="E2" s="173"/>
      <c r="F2" s="173"/>
      <c r="G2" s="173"/>
      <c r="H2" s="173"/>
      <c r="I2" s="173"/>
      <c r="J2" s="173"/>
    </row>
    <row r="3" spans="1:11" ht="15.6" x14ac:dyDescent="0.3">
      <c r="A3" s="173" t="s">
        <v>3</v>
      </c>
      <c r="B3" s="173"/>
      <c r="C3" s="173"/>
      <c r="D3" s="173"/>
      <c r="E3" s="173"/>
      <c r="F3" s="173"/>
      <c r="G3" s="173"/>
      <c r="H3" s="173"/>
      <c r="I3" s="173"/>
      <c r="J3" s="173"/>
    </row>
    <row r="5" spans="1:11" ht="42.75" customHeight="1" x14ac:dyDescent="0.25">
      <c r="A5" s="174" t="s">
        <v>40</v>
      </c>
      <c r="B5" s="172"/>
      <c r="C5" s="172"/>
      <c r="D5" s="172"/>
      <c r="E5" s="172"/>
      <c r="F5" s="172"/>
      <c r="G5" s="172"/>
      <c r="H5" s="172"/>
      <c r="I5" s="172"/>
      <c r="J5" s="172"/>
    </row>
    <row r="6" spans="1:11" ht="19.5" customHeight="1" x14ac:dyDescent="0.25"/>
    <row r="7" spans="1:11" ht="40.65" customHeight="1" x14ac:dyDescent="0.25">
      <c r="A7" s="175" t="s">
        <v>42</v>
      </c>
      <c r="B7" s="176"/>
      <c r="C7" s="176"/>
      <c r="D7" s="176"/>
      <c r="E7" s="176"/>
      <c r="F7" s="176"/>
      <c r="G7" s="176"/>
      <c r="H7" s="176"/>
      <c r="I7" s="176"/>
      <c r="J7" s="176"/>
    </row>
    <row r="8" spans="1:11" ht="19.5" customHeight="1" x14ac:dyDescent="0.25"/>
    <row r="9" spans="1:11" ht="30.75" customHeight="1" x14ac:dyDescent="0.25">
      <c r="A9" s="172" t="s">
        <v>39</v>
      </c>
      <c r="B9" s="172"/>
      <c r="C9" s="172"/>
      <c r="D9" s="172"/>
      <c r="E9" s="172"/>
      <c r="F9" s="172"/>
      <c r="G9" s="172"/>
      <c r="H9" s="172"/>
      <c r="I9" s="172"/>
      <c r="J9" s="172"/>
    </row>
    <row r="10" spans="1:11" ht="22.65" customHeight="1" x14ac:dyDescent="0.4">
      <c r="A10" s="80" t="s">
        <v>20</v>
      </c>
      <c r="B10" s="79"/>
      <c r="C10" s="79"/>
      <c r="D10" s="79"/>
      <c r="E10" s="79"/>
      <c r="F10" s="79"/>
      <c r="G10" s="79"/>
      <c r="H10" s="79"/>
      <c r="K10" s="61"/>
    </row>
    <row r="11" spans="1:11" ht="30.75" customHeight="1" x14ac:dyDescent="0.25">
      <c r="A11" s="171" t="s">
        <v>41</v>
      </c>
      <c r="B11" s="176"/>
      <c r="C11" s="176"/>
      <c r="D11" s="176"/>
      <c r="E11" s="176"/>
      <c r="F11" s="176"/>
      <c r="G11" s="176"/>
      <c r="H11" s="176"/>
      <c r="I11" s="176"/>
      <c r="J11" s="176"/>
    </row>
    <row r="12" spans="1:11" ht="69.75" customHeight="1" x14ac:dyDescent="0.25">
      <c r="B12" s="171" t="s">
        <v>43</v>
      </c>
      <c r="C12" s="172"/>
      <c r="D12" s="172"/>
      <c r="E12" s="172"/>
      <c r="F12" s="172"/>
      <c r="G12" s="172"/>
      <c r="H12" s="172"/>
      <c r="I12" s="172"/>
      <c r="J12" s="61"/>
    </row>
    <row r="13" spans="1:11" ht="30.15" customHeight="1" x14ac:dyDescent="0.25">
      <c r="A13" s="28"/>
      <c r="B13" s="28"/>
      <c r="C13" s="28"/>
      <c r="D13" s="28"/>
      <c r="E13" s="28"/>
      <c r="F13" s="28"/>
      <c r="G13" s="28"/>
      <c r="H13" s="28"/>
    </row>
    <row r="14" spans="1:11" ht="45" customHeight="1" x14ac:dyDescent="0.25">
      <c r="A14" s="174" t="s">
        <v>44</v>
      </c>
      <c r="B14" s="181"/>
      <c r="C14" s="181"/>
      <c r="D14" s="181"/>
      <c r="E14" s="181"/>
      <c r="F14" s="181"/>
      <c r="G14" s="181"/>
      <c r="H14" s="181"/>
      <c r="I14" s="181"/>
      <c r="J14" s="181"/>
    </row>
    <row r="15" spans="1:11" ht="19.5" customHeight="1" x14ac:dyDescent="0.25">
      <c r="A15" s="28"/>
      <c r="B15" s="28"/>
      <c r="C15" s="28"/>
      <c r="D15" s="28"/>
      <c r="E15" s="28"/>
      <c r="F15" s="28"/>
      <c r="G15" s="28"/>
      <c r="H15" s="28"/>
    </row>
    <row r="16" spans="1:11" ht="72" customHeight="1" x14ac:dyDescent="0.25">
      <c r="A16" s="171" t="s">
        <v>45</v>
      </c>
      <c r="B16" s="178"/>
      <c r="C16" s="178"/>
      <c r="D16" s="178"/>
      <c r="E16" s="178"/>
      <c r="F16" s="178"/>
      <c r="G16" s="178"/>
      <c r="H16" s="178"/>
      <c r="I16" s="178"/>
      <c r="J16" s="178"/>
    </row>
    <row r="17" spans="1:10" ht="19.5" customHeight="1" x14ac:dyDescent="0.25"/>
    <row r="18" spans="1:10" ht="56.25" customHeight="1" x14ac:dyDescent="0.25">
      <c r="A18" s="177" t="s">
        <v>0</v>
      </c>
      <c r="B18" s="179"/>
      <c r="C18" s="179"/>
      <c r="D18" s="179"/>
      <c r="E18" s="179"/>
      <c r="F18" s="179"/>
      <c r="G18" s="179"/>
      <c r="H18" s="179"/>
      <c r="I18" s="179"/>
      <c r="J18" s="179"/>
    </row>
    <row r="19" spans="1:10" ht="20.25" customHeight="1" x14ac:dyDescent="0.25"/>
    <row r="20" spans="1:10" ht="57.75" customHeight="1" x14ac:dyDescent="0.25">
      <c r="A20" s="180" t="s">
        <v>46</v>
      </c>
      <c r="B20" s="179"/>
      <c r="C20" s="179"/>
      <c r="D20" s="179"/>
      <c r="E20" s="179"/>
      <c r="F20" s="179"/>
      <c r="G20" s="179"/>
      <c r="H20" s="179"/>
      <c r="I20" s="179"/>
      <c r="J20" s="179"/>
    </row>
    <row r="21" spans="1:10" ht="19.5" customHeight="1" x14ac:dyDescent="0.25"/>
    <row r="22" spans="1:10" ht="31.65" customHeight="1" x14ac:dyDescent="0.25">
      <c r="A22" s="177" t="s">
        <v>24</v>
      </c>
      <c r="B22" s="177"/>
      <c r="C22" s="177"/>
      <c r="D22" s="177"/>
      <c r="E22" s="177"/>
      <c r="F22" s="177"/>
      <c r="G22" s="177"/>
      <c r="H22" s="177"/>
      <c r="I22" s="177"/>
      <c r="J22" s="17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4"/>
  <sheetViews>
    <sheetView topLeftCell="N14" workbookViewId="0">
      <selection activeCell="V21" sqref="V21"/>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10.6640625" style="82" customWidth="1"/>
    <col min="21" max="21" width="36.77734375" customWidth="1"/>
    <col min="22" max="22" width="52.88671875" customWidth="1"/>
    <col min="23" max="23" width="12.5546875" customWidth="1"/>
  </cols>
  <sheetData>
    <row r="1" spans="1:22" ht="15.6" x14ac:dyDescent="0.3">
      <c r="A1" s="173" t="s">
        <v>9</v>
      </c>
      <c r="B1" s="182"/>
      <c r="C1" s="182"/>
      <c r="D1" s="182"/>
      <c r="E1" s="182"/>
      <c r="F1" s="182"/>
      <c r="G1" s="182"/>
      <c r="H1" s="182"/>
      <c r="I1" s="182"/>
      <c r="J1" s="182"/>
      <c r="K1" s="182"/>
      <c r="L1" s="182"/>
      <c r="M1" s="182"/>
      <c r="N1" s="182"/>
      <c r="O1" s="182"/>
      <c r="P1" s="182"/>
      <c r="Q1" s="182"/>
    </row>
    <row r="2" spans="1:22" ht="15.6" x14ac:dyDescent="0.3">
      <c r="A2" s="173" t="s">
        <v>14</v>
      </c>
      <c r="B2" s="182"/>
      <c r="C2" s="182"/>
      <c r="D2" s="182"/>
      <c r="E2" s="182"/>
      <c r="F2" s="182"/>
      <c r="G2" s="182"/>
      <c r="H2" s="182"/>
      <c r="I2" s="182"/>
      <c r="J2" s="182"/>
      <c r="K2" s="182"/>
      <c r="L2" s="182"/>
      <c r="M2" s="182"/>
      <c r="N2" s="182"/>
      <c r="O2" s="182"/>
      <c r="P2" s="182"/>
      <c r="Q2" s="182"/>
    </row>
    <row r="3" spans="1:22" ht="15.6" x14ac:dyDescent="0.3">
      <c r="A3" s="173" t="s">
        <v>23</v>
      </c>
      <c r="B3" s="182"/>
      <c r="C3" s="182"/>
      <c r="D3" s="182"/>
      <c r="E3" s="182"/>
      <c r="F3" s="182"/>
      <c r="G3" s="182"/>
      <c r="H3" s="182"/>
      <c r="I3" s="182"/>
      <c r="J3" s="182"/>
      <c r="K3" s="182"/>
      <c r="L3" s="182"/>
      <c r="M3" s="182"/>
      <c r="N3" s="182"/>
      <c r="O3" s="182"/>
      <c r="P3" s="182"/>
      <c r="Q3" s="182"/>
    </row>
    <row r="5" spans="1:22" ht="15.6" x14ac:dyDescent="0.3">
      <c r="A5" s="173"/>
      <c r="B5" s="173"/>
      <c r="C5" s="173"/>
      <c r="D5" s="173"/>
      <c r="E5" s="173"/>
      <c r="F5" s="173"/>
      <c r="G5" s="173"/>
      <c r="H5" s="173"/>
      <c r="I5" s="173"/>
      <c r="J5" s="173"/>
      <c r="K5" s="173"/>
    </row>
    <row r="6" spans="1:22" x14ac:dyDescent="0.25">
      <c r="B6" s="85" t="s">
        <v>5</v>
      </c>
      <c r="C6" s="2"/>
      <c r="D6" s="42" t="str">
        <f>+Form!B5</f>
        <v>CPI</v>
      </c>
      <c r="E6" s="14"/>
      <c r="F6" s="14"/>
      <c r="G6" s="14"/>
      <c r="H6" s="15"/>
      <c r="I6" s="14"/>
      <c r="J6" s="15"/>
      <c r="K6" s="2"/>
      <c r="L6" s="2" t="s">
        <v>29</v>
      </c>
      <c r="O6" s="71">
        <f>Form!M7</f>
        <v>44561</v>
      </c>
    </row>
    <row r="7" spans="1:22" x14ac:dyDescent="0.25">
      <c r="I7" s="2"/>
      <c r="L7" s="2"/>
      <c r="O7" s="4" t="s">
        <v>11</v>
      </c>
    </row>
    <row r="8" spans="1:22" x14ac:dyDescent="0.25">
      <c r="B8" s="85" t="s">
        <v>7</v>
      </c>
      <c r="C8" s="2"/>
      <c r="D8" s="42" t="str">
        <f>+Form!B7</f>
        <v>20-C0336</v>
      </c>
      <c r="E8" s="14"/>
      <c r="F8" s="14"/>
      <c r="G8" s="14"/>
      <c r="H8" s="15"/>
      <c r="L8" s="2"/>
      <c r="M8" s="18" t="s">
        <v>20</v>
      </c>
      <c r="O8" s="2"/>
    </row>
    <row r="9" spans="1:22" x14ac:dyDescent="0.25">
      <c r="B9" s="2"/>
      <c r="C9" s="2"/>
      <c r="D9" s="16"/>
      <c r="E9" s="16"/>
      <c r="F9" s="16"/>
      <c r="G9" s="16"/>
      <c r="H9" s="17"/>
      <c r="L9" s="2"/>
      <c r="M9" s="7"/>
      <c r="O9" s="2"/>
    </row>
    <row r="10" spans="1:22" x14ac:dyDescent="0.25">
      <c r="B10" s="2"/>
      <c r="C10" s="2"/>
      <c r="D10" s="16"/>
      <c r="E10" s="16"/>
      <c r="F10" s="16"/>
      <c r="G10" s="16"/>
      <c r="H10" s="17"/>
      <c r="L10" s="10" t="s">
        <v>21</v>
      </c>
      <c r="M10" s="7"/>
      <c r="O10" s="14"/>
    </row>
    <row r="11" spans="1:22" x14ac:dyDescent="0.25">
      <c r="B11" s="2"/>
      <c r="C11" s="2"/>
      <c r="D11" s="16"/>
      <c r="E11" s="16"/>
      <c r="F11" s="16"/>
      <c r="G11" s="16"/>
      <c r="H11" s="17"/>
    </row>
    <row r="12" spans="1:22" x14ac:dyDescent="0.25">
      <c r="B12" s="2"/>
      <c r="C12" s="2"/>
      <c r="D12" s="16"/>
      <c r="E12" s="16"/>
      <c r="F12" s="16"/>
      <c r="G12" s="16"/>
      <c r="H12" s="17"/>
    </row>
    <row r="13" spans="1:22" x14ac:dyDescent="0.25">
      <c r="M13" s="4"/>
    </row>
    <row r="14" spans="1:22" x14ac:dyDescent="0.25">
      <c r="K14" s="4"/>
    </row>
    <row r="15" spans="1:22" s="1" customFormat="1" ht="66" x14ac:dyDescent="0.25">
      <c r="A15" s="5" t="s">
        <v>6</v>
      </c>
      <c r="B15" s="1" t="s">
        <v>55</v>
      </c>
      <c r="C15" s="89" t="s">
        <v>76</v>
      </c>
      <c r="D15" s="5" t="s">
        <v>10</v>
      </c>
      <c r="E15" s="11"/>
      <c r="F15" s="44" t="s">
        <v>27</v>
      </c>
      <c r="G15" s="11"/>
      <c r="H15" s="9" t="s">
        <v>15</v>
      </c>
      <c r="I15" s="6" t="s">
        <v>16</v>
      </c>
      <c r="J15" s="13"/>
      <c r="K15" s="19" t="s">
        <v>16</v>
      </c>
      <c r="L15" s="11" t="s">
        <v>17</v>
      </c>
      <c r="M15" s="5" t="s">
        <v>19</v>
      </c>
      <c r="N15" s="12" t="s">
        <v>17</v>
      </c>
      <c r="O15" s="44" t="s">
        <v>79</v>
      </c>
      <c r="P15" s="12" t="s">
        <v>15</v>
      </c>
      <c r="Q15" s="5" t="s">
        <v>18</v>
      </c>
      <c r="R15" s="1" t="s">
        <v>82</v>
      </c>
      <c r="S15" s="1" t="s">
        <v>51</v>
      </c>
      <c r="T15" s="1" t="s">
        <v>52</v>
      </c>
    </row>
    <row r="16" spans="1:22" x14ac:dyDescent="0.25">
      <c r="A16" s="115">
        <v>1</v>
      </c>
      <c r="B16" s="116" t="s">
        <v>60</v>
      </c>
      <c r="C16" s="102">
        <v>44022</v>
      </c>
      <c r="D16" s="103">
        <v>1</v>
      </c>
      <c r="E16" s="104" t="s">
        <v>30</v>
      </c>
      <c r="F16" s="105">
        <v>553506.5</v>
      </c>
      <c r="G16" s="106"/>
      <c r="H16" s="107" t="s">
        <v>15</v>
      </c>
      <c r="I16" s="105">
        <f>F16*D16</f>
        <v>553506.5</v>
      </c>
      <c r="J16" s="117"/>
      <c r="K16" s="109">
        <f t="shared" ref="K16:K20" si="0">+I16</f>
        <v>553506.5</v>
      </c>
      <c r="L16" s="110" t="s">
        <v>17</v>
      </c>
      <c r="M16" s="105">
        <f>K16</f>
        <v>553506.5</v>
      </c>
      <c r="N16" s="111" t="s">
        <v>17</v>
      </c>
      <c r="O16" s="105">
        <v>553506.5</v>
      </c>
      <c r="P16" s="111" t="s">
        <v>15</v>
      </c>
      <c r="Q16" s="109">
        <f>M16-O16</f>
        <v>0</v>
      </c>
      <c r="R16" s="112">
        <v>1</v>
      </c>
      <c r="S16" s="113">
        <v>29804</v>
      </c>
      <c r="T16" s="114">
        <v>44089</v>
      </c>
      <c r="V16" s="81"/>
    </row>
    <row r="17" spans="1:22" x14ac:dyDescent="0.25">
      <c r="A17" s="115">
        <v>2</v>
      </c>
      <c r="B17" s="101" t="s">
        <v>61</v>
      </c>
      <c r="C17" s="102">
        <v>44043</v>
      </c>
      <c r="D17" s="103">
        <v>1</v>
      </c>
      <c r="E17" s="104" t="s">
        <v>30</v>
      </c>
      <c r="F17" s="105">
        <v>276753.25</v>
      </c>
      <c r="G17" s="106"/>
      <c r="H17" s="107" t="s">
        <v>15</v>
      </c>
      <c r="I17" s="105">
        <f t="shared" ref="I17:I20" si="1">F17*D17</f>
        <v>276753.25</v>
      </c>
      <c r="J17" s="108"/>
      <c r="K17" s="109">
        <f t="shared" si="0"/>
        <v>276753.25</v>
      </c>
      <c r="L17" s="110" t="s">
        <v>17</v>
      </c>
      <c r="M17" s="105">
        <f t="shared" ref="M17:M20" si="2">K17</f>
        <v>276753.25</v>
      </c>
      <c r="N17" s="111" t="s">
        <v>17</v>
      </c>
      <c r="O17" s="105">
        <v>276753.25</v>
      </c>
      <c r="P17" s="111" t="s">
        <v>15</v>
      </c>
      <c r="Q17" s="109">
        <f t="shared" ref="Q17:Q20" si="3">M17-O17</f>
        <v>0</v>
      </c>
      <c r="R17" s="112">
        <v>2</v>
      </c>
      <c r="S17" s="113">
        <v>29805</v>
      </c>
      <c r="T17" s="114">
        <v>44088</v>
      </c>
      <c r="V17" s="81"/>
    </row>
    <row r="18" spans="1:22" x14ac:dyDescent="0.25">
      <c r="A18" s="115">
        <v>3</v>
      </c>
      <c r="B18" s="101" t="s">
        <v>62</v>
      </c>
      <c r="C18" s="102">
        <v>44176</v>
      </c>
      <c r="D18" s="103">
        <v>1</v>
      </c>
      <c r="E18" s="104" t="s">
        <v>30</v>
      </c>
      <c r="F18" s="105">
        <v>553506.5</v>
      </c>
      <c r="G18" s="106"/>
      <c r="H18" s="107" t="s">
        <v>15</v>
      </c>
      <c r="I18" s="105">
        <f t="shared" si="1"/>
        <v>553506.5</v>
      </c>
      <c r="J18" s="108"/>
      <c r="K18" s="109">
        <f t="shared" si="0"/>
        <v>553506.5</v>
      </c>
      <c r="L18" s="110" t="s">
        <v>17</v>
      </c>
      <c r="M18" s="105">
        <f t="shared" si="2"/>
        <v>553506.5</v>
      </c>
      <c r="N18" s="111" t="s">
        <v>17</v>
      </c>
      <c r="O18" s="105">
        <v>553506.5</v>
      </c>
      <c r="P18" s="111" t="s">
        <v>15</v>
      </c>
      <c r="Q18" s="109">
        <f t="shared" si="3"/>
        <v>0</v>
      </c>
      <c r="R18" s="112">
        <v>3</v>
      </c>
      <c r="S18" s="113">
        <v>30361</v>
      </c>
      <c r="T18" s="114">
        <v>44202</v>
      </c>
    </row>
    <row r="19" spans="1:22" x14ac:dyDescent="0.25">
      <c r="A19" s="115">
        <v>4</v>
      </c>
      <c r="B19" s="101" t="s">
        <v>63</v>
      </c>
      <c r="C19" s="102">
        <v>44181</v>
      </c>
      <c r="D19" s="103">
        <v>1</v>
      </c>
      <c r="E19" s="104" t="s">
        <v>30</v>
      </c>
      <c r="F19" s="105">
        <v>276753.25</v>
      </c>
      <c r="G19" s="106"/>
      <c r="H19" s="107" t="s">
        <v>15</v>
      </c>
      <c r="I19" s="105">
        <f t="shared" si="1"/>
        <v>276753.25</v>
      </c>
      <c r="J19" s="108"/>
      <c r="K19" s="109">
        <f t="shared" si="0"/>
        <v>276753.25</v>
      </c>
      <c r="L19" s="110" t="s">
        <v>17</v>
      </c>
      <c r="M19" s="105">
        <f t="shared" si="2"/>
        <v>276753.25</v>
      </c>
      <c r="N19" s="111" t="s">
        <v>17</v>
      </c>
      <c r="O19" s="105">
        <v>276753.25</v>
      </c>
      <c r="P19" s="111" t="s">
        <v>15</v>
      </c>
      <c r="Q19" s="109">
        <f t="shared" si="3"/>
        <v>0</v>
      </c>
      <c r="R19" s="112">
        <v>4</v>
      </c>
      <c r="S19" s="113">
        <v>30329</v>
      </c>
      <c r="T19" s="114">
        <v>44201</v>
      </c>
      <c r="V19" s="81">
        <f>F21-M21</f>
        <v>110701.29999999999</v>
      </c>
    </row>
    <row r="20" spans="1:22" x14ac:dyDescent="0.25">
      <c r="A20" s="87">
        <v>5</v>
      </c>
      <c r="B20" s="101" t="s">
        <v>64</v>
      </c>
      <c r="C20" s="102">
        <v>44323</v>
      </c>
      <c r="D20" s="103">
        <v>1</v>
      </c>
      <c r="E20" s="104" t="s">
        <v>30</v>
      </c>
      <c r="F20" s="105">
        <v>553506.5</v>
      </c>
      <c r="G20" s="106"/>
      <c r="H20" s="107" t="s">
        <v>15</v>
      </c>
      <c r="I20" s="105">
        <f t="shared" si="1"/>
        <v>553506.5</v>
      </c>
      <c r="J20" s="108"/>
      <c r="K20" s="109">
        <f t="shared" si="0"/>
        <v>553506.5</v>
      </c>
      <c r="L20" s="110" t="s">
        <v>17</v>
      </c>
      <c r="M20" s="105">
        <f t="shared" si="2"/>
        <v>553506.5</v>
      </c>
      <c r="N20" s="111" t="s">
        <v>17</v>
      </c>
      <c r="O20" s="105">
        <v>553506</v>
      </c>
      <c r="P20" s="111" t="s">
        <v>15</v>
      </c>
      <c r="Q20" s="109">
        <f t="shared" si="3"/>
        <v>0.5</v>
      </c>
      <c r="R20" s="112">
        <v>5</v>
      </c>
      <c r="S20" s="113">
        <v>31268</v>
      </c>
      <c r="T20" s="114">
        <v>44369</v>
      </c>
      <c r="U20" t="s">
        <v>81</v>
      </c>
    </row>
    <row r="21" spans="1:22" ht="27.6" customHeight="1" x14ac:dyDescent="0.25">
      <c r="A21" s="87">
        <v>6</v>
      </c>
      <c r="B21" s="92" t="s">
        <v>77</v>
      </c>
      <c r="C21" s="90">
        <v>44358</v>
      </c>
      <c r="D21" s="49">
        <v>0.8</v>
      </c>
      <c r="E21" s="51" t="s">
        <v>30</v>
      </c>
      <c r="F21" s="50">
        <v>553506.5</v>
      </c>
      <c r="G21" s="16"/>
      <c r="H21" s="9" t="s">
        <v>15</v>
      </c>
      <c r="I21" s="23">
        <f t="shared" ref="I21:I28" si="4">F21*D21</f>
        <v>442805.2</v>
      </c>
      <c r="J21" s="26"/>
      <c r="K21" s="22">
        <f t="shared" ref="K21:K28" si="5">+I21</f>
        <v>442805.2</v>
      </c>
      <c r="L21" s="24" t="s">
        <v>17</v>
      </c>
      <c r="M21" s="23">
        <f t="shared" ref="M21:M28" si="6">K21</f>
        <v>442805.2</v>
      </c>
      <c r="N21" s="25" t="s">
        <v>17</v>
      </c>
      <c r="O21" s="23">
        <f>276753.25+166051.95</f>
        <v>442805.2</v>
      </c>
      <c r="P21" s="25" t="s">
        <v>15</v>
      </c>
      <c r="Q21" s="27">
        <f t="shared" ref="Q21:Q28" si="7">M21-O21</f>
        <v>0</v>
      </c>
      <c r="R21" s="147">
        <v>7</v>
      </c>
      <c r="S21" s="149" t="s">
        <v>83</v>
      </c>
      <c r="T21" s="150" t="s">
        <v>85</v>
      </c>
      <c r="U21" s="146" t="s">
        <v>84</v>
      </c>
      <c r="V21" s="153"/>
    </row>
    <row r="22" spans="1:22" ht="39.6" x14ac:dyDescent="0.25">
      <c r="A22" s="87">
        <v>7</v>
      </c>
      <c r="B22" s="88" t="s">
        <v>65</v>
      </c>
      <c r="C22" s="90">
        <v>44389</v>
      </c>
      <c r="D22" s="49">
        <v>0.75</v>
      </c>
      <c r="E22" s="51" t="s">
        <v>30</v>
      </c>
      <c r="F22" s="50">
        <v>135000</v>
      </c>
      <c r="G22" s="16"/>
      <c r="H22" s="9" t="s">
        <v>15</v>
      </c>
      <c r="I22" s="23">
        <f t="shared" si="4"/>
        <v>101250</v>
      </c>
      <c r="J22" s="26"/>
      <c r="K22" s="22">
        <f t="shared" si="5"/>
        <v>101250</v>
      </c>
      <c r="L22" s="24" t="s">
        <v>17</v>
      </c>
      <c r="M22" s="23">
        <f t="shared" si="6"/>
        <v>101250</v>
      </c>
      <c r="N22" s="25" t="s">
        <v>17</v>
      </c>
      <c r="O22" s="23">
        <f>33750+33750+33750</f>
        <v>101250</v>
      </c>
      <c r="P22" s="25" t="s">
        <v>15</v>
      </c>
      <c r="Q22" s="27">
        <f t="shared" si="7"/>
        <v>0</v>
      </c>
      <c r="R22" s="147">
        <v>8</v>
      </c>
      <c r="S22" s="1" t="s">
        <v>88</v>
      </c>
      <c r="T22" s="152" t="s">
        <v>90</v>
      </c>
      <c r="U22" s="151" t="s">
        <v>89</v>
      </c>
      <c r="V22" s="154" t="s">
        <v>87</v>
      </c>
    </row>
    <row r="23" spans="1:22" x14ac:dyDescent="0.25">
      <c r="A23" s="87">
        <v>8</v>
      </c>
      <c r="B23" s="88" t="s">
        <v>66</v>
      </c>
      <c r="C23" s="90">
        <v>44419</v>
      </c>
      <c r="D23" s="49"/>
      <c r="E23" s="51" t="s">
        <v>30</v>
      </c>
      <c r="F23" s="50">
        <v>270000</v>
      </c>
      <c r="G23" s="16"/>
      <c r="H23" s="9" t="s">
        <v>15</v>
      </c>
      <c r="I23" s="23">
        <f t="shared" si="4"/>
        <v>0</v>
      </c>
      <c r="J23" s="26"/>
      <c r="K23" s="22">
        <f t="shared" si="5"/>
        <v>0</v>
      </c>
      <c r="L23" s="24" t="s">
        <v>17</v>
      </c>
      <c r="M23" s="23">
        <f t="shared" si="6"/>
        <v>0</v>
      </c>
      <c r="N23" s="25" t="s">
        <v>17</v>
      </c>
      <c r="O23" s="23"/>
      <c r="P23" s="25" t="s">
        <v>15</v>
      </c>
      <c r="Q23" s="27">
        <f t="shared" si="7"/>
        <v>0</v>
      </c>
      <c r="R23" s="147">
        <v>9</v>
      </c>
      <c r="S23" s="84"/>
      <c r="T23" s="83"/>
    </row>
    <row r="24" spans="1:22" x14ac:dyDescent="0.25">
      <c r="A24" s="87">
        <v>9</v>
      </c>
      <c r="B24" s="88" t="s">
        <v>67</v>
      </c>
      <c r="C24" s="90">
        <v>44449</v>
      </c>
      <c r="D24" s="49"/>
      <c r="E24" s="51" t="s">
        <v>30</v>
      </c>
      <c r="F24" s="50">
        <v>270000</v>
      </c>
      <c r="G24" s="16"/>
      <c r="H24" s="9" t="s">
        <v>15</v>
      </c>
      <c r="I24" s="23">
        <f t="shared" si="4"/>
        <v>0</v>
      </c>
      <c r="J24" s="26"/>
      <c r="K24" s="22">
        <f t="shared" si="5"/>
        <v>0</v>
      </c>
      <c r="L24" s="24" t="s">
        <v>17</v>
      </c>
      <c r="M24" s="23">
        <f t="shared" si="6"/>
        <v>0</v>
      </c>
      <c r="N24" s="25" t="s">
        <v>17</v>
      </c>
      <c r="O24" s="23"/>
      <c r="P24" s="25" t="s">
        <v>15</v>
      </c>
      <c r="Q24" s="27">
        <f t="shared" si="7"/>
        <v>0</v>
      </c>
      <c r="R24" s="147">
        <v>10</v>
      </c>
      <c r="S24" s="84"/>
      <c r="T24" s="83"/>
    </row>
    <row r="25" spans="1:22" x14ac:dyDescent="0.25">
      <c r="A25" s="87">
        <v>10</v>
      </c>
      <c r="B25" s="88" t="s">
        <v>68</v>
      </c>
      <c r="C25" s="90">
        <v>44479</v>
      </c>
      <c r="D25" s="49"/>
      <c r="E25" s="51" t="s">
        <v>30</v>
      </c>
      <c r="F25" s="50">
        <v>270000</v>
      </c>
      <c r="G25" s="16"/>
      <c r="H25" s="9" t="s">
        <v>15</v>
      </c>
      <c r="I25" s="23">
        <f t="shared" si="4"/>
        <v>0</v>
      </c>
      <c r="J25" s="26"/>
      <c r="K25" s="22">
        <f t="shared" si="5"/>
        <v>0</v>
      </c>
      <c r="L25" s="24" t="s">
        <v>17</v>
      </c>
      <c r="M25" s="23">
        <f t="shared" si="6"/>
        <v>0</v>
      </c>
      <c r="N25" s="25" t="s">
        <v>17</v>
      </c>
      <c r="O25" s="23"/>
      <c r="P25" s="25" t="s">
        <v>15</v>
      </c>
      <c r="Q25" s="27">
        <f t="shared" si="7"/>
        <v>0</v>
      </c>
      <c r="R25" s="147">
        <v>11</v>
      </c>
      <c r="S25" s="84"/>
      <c r="T25" s="83"/>
    </row>
    <row r="26" spans="1:22" x14ac:dyDescent="0.25">
      <c r="A26" s="87">
        <v>11</v>
      </c>
      <c r="B26" s="88" t="s">
        <v>69</v>
      </c>
      <c r="C26" s="90">
        <v>44509</v>
      </c>
      <c r="D26" s="49"/>
      <c r="E26" s="51" t="s">
        <v>30</v>
      </c>
      <c r="F26" s="50">
        <v>270000</v>
      </c>
      <c r="G26" s="16"/>
      <c r="H26" s="9" t="s">
        <v>15</v>
      </c>
      <c r="I26" s="23">
        <f t="shared" si="4"/>
        <v>0</v>
      </c>
      <c r="J26" s="26"/>
      <c r="K26" s="22">
        <f t="shared" si="5"/>
        <v>0</v>
      </c>
      <c r="L26" s="24" t="s">
        <v>17</v>
      </c>
      <c r="M26" s="23">
        <f t="shared" si="6"/>
        <v>0</v>
      </c>
      <c r="N26" s="25" t="s">
        <v>17</v>
      </c>
      <c r="O26" s="23"/>
      <c r="P26" s="25" t="s">
        <v>15</v>
      </c>
      <c r="Q26" s="27">
        <f t="shared" si="7"/>
        <v>0</v>
      </c>
      <c r="R26" s="147">
        <v>12</v>
      </c>
      <c r="S26" s="84"/>
      <c r="T26" s="83"/>
    </row>
    <row r="27" spans="1:22" x14ac:dyDescent="0.25">
      <c r="A27" s="87">
        <v>12</v>
      </c>
      <c r="B27" s="88" t="s">
        <v>70</v>
      </c>
      <c r="C27" s="90">
        <v>44539</v>
      </c>
      <c r="D27" s="49"/>
      <c r="E27" s="51" t="s">
        <v>30</v>
      </c>
      <c r="F27" s="50">
        <v>270000</v>
      </c>
      <c r="G27" s="16"/>
      <c r="H27" s="9" t="s">
        <v>15</v>
      </c>
      <c r="I27" s="23">
        <f t="shared" si="4"/>
        <v>0</v>
      </c>
      <c r="J27" s="26"/>
      <c r="K27" s="22">
        <f t="shared" si="5"/>
        <v>0</v>
      </c>
      <c r="L27" s="24" t="s">
        <v>17</v>
      </c>
      <c r="M27" s="23">
        <f t="shared" si="6"/>
        <v>0</v>
      </c>
      <c r="N27" s="25" t="s">
        <v>17</v>
      </c>
      <c r="O27" s="23"/>
      <c r="P27" s="25" t="s">
        <v>15</v>
      </c>
      <c r="Q27" s="27">
        <f t="shared" si="7"/>
        <v>0</v>
      </c>
      <c r="R27" s="147">
        <v>13</v>
      </c>
      <c r="S27" s="84"/>
      <c r="T27" s="83"/>
    </row>
    <row r="28" spans="1:22" x14ac:dyDescent="0.25">
      <c r="A28" s="87">
        <v>13</v>
      </c>
      <c r="B28" s="88" t="s">
        <v>71</v>
      </c>
      <c r="C28" s="90">
        <v>44569</v>
      </c>
      <c r="D28" s="49"/>
      <c r="E28" s="51" t="s">
        <v>30</v>
      </c>
      <c r="F28" s="50">
        <v>270000</v>
      </c>
      <c r="G28" s="16"/>
      <c r="H28" s="9" t="s">
        <v>15</v>
      </c>
      <c r="I28" s="23">
        <f t="shared" si="4"/>
        <v>0</v>
      </c>
      <c r="J28" s="26"/>
      <c r="K28" s="22">
        <f t="shared" si="5"/>
        <v>0</v>
      </c>
      <c r="L28" s="24" t="s">
        <v>17</v>
      </c>
      <c r="M28" s="23">
        <f t="shared" si="6"/>
        <v>0</v>
      </c>
      <c r="N28" s="25" t="s">
        <v>17</v>
      </c>
      <c r="O28" s="23"/>
      <c r="P28" s="25" t="s">
        <v>15</v>
      </c>
      <c r="Q28" s="27">
        <f t="shared" si="7"/>
        <v>0</v>
      </c>
      <c r="R28" s="147">
        <v>14</v>
      </c>
      <c r="S28" s="84"/>
      <c r="T28" s="83"/>
    </row>
    <row r="29" spans="1:22" x14ac:dyDescent="0.25">
      <c r="A29" s="87">
        <v>14</v>
      </c>
      <c r="B29" s="88" t="s">
        <v>72</v>
      </c>
      <c r="C29" s="90">
        <v>44599</v>
      </c>
      <c r="D29" s="49"/>
      <c r="E29" s="51" t="s">
        <v>30</v>
      </c>
      <c r="F29" s="50">
        <v>270000</v>
      </c>
      <c r="G29" s="16"/>
      <c r="H29" s="9" t="s">
        <v>15</v>
      </c>
      <c r="I29" s="23">
        <f t="shared" ref="I29:I32" si="8">F29*D29</f>
        <v>0</v>
      </c>
      <c r="J29" s="26"/>
      <c r="K29" s="22">
        <f t="shared" ref="K29:K32" si="9">+I29</f>
        <v>0</v>
      </c>
      <c r="L29" s="24" t="s">
        <v>17</v>
      </c>
      <c r="M29" s="23">
        <f t="shared" ref="M29:M32" si="10">K29</f>
        <v>0</v>
      </c>
      <c r="N29" s="25" t="s">
        <v>17</v>
      </c>
      <c r="O29" s="23"/>
      <c r="P29" s="25" t="s">
        <v>15</v>
      </c>
      <c r="Q29" s="27">
        <f t="shared" ref="Q29:Q32" si="11">M29-O29</f>
        <v>0</v>
      </c>
      <c r="R29" s="147">
        <v>15</v>
      </c>
      <c r="S29" s="84"/>
      <c r="T29" s="83"/>
    </row>
    <row r="30" spans="1:22" x14ac:dyDescent="0.25">
      <c r="A30" s="87">
        <v>15</v>
      </c>
      <c r="B30" s="88" t="s">
        <v>73</v>
      </c>
      <c r="C30" s="90">
        <v>44629</v>
      </c>
      <c r="D30" s="49"/>
      <c r="E30" s="51" t="s">
        <v>30</v>
      </c>
      <c r="F30" s="50">
        <v>270000</v>
      </c>
      <c r="G30" s="16"/>
      <c r="H30" s="9" t="s">
        <v>15</v>
      </c>
      <c r="I30" s="23">
        <f t="shared" si="8"/>
        <v>0</v>
      </c>
      <c r="J30" s="26"/>
      <c r="K30" s="22">
        <f t="shared" si="9"/>
        <v>0</v>
      </c>
      <c r="L30" s="24" t="s">
        <v>17</v>
      </c>
      <c r="M30" s="23">
        <f t="shared" si="10"/>
        <v>0</v>
      </c>
      <c r="N30" s="25" t="s">
        <v>17</v>
      </c>
      <c r="O30" s="23"/>
      <c r="P30" s="25" t="s">
        <v>15</v>
      </c>
      <c r="Q30" s="27">
        <f t="shared" si="11"/>
        <v>0</v>
      </c>
      <c r="R30" s="147">
        <v>16</v>
      </c>
      <c r="S30" s="84"/>
      <c r="T30" s="83"/>
    </row>
    <row r="31" spans="1:22" x14ac:dyDescent="0.25">
      <c r="A31" s="87">
        <v>16</v>
      </c>
      <c r="B31" s="88" t="s">
        <v>74</v>
      </c>
      <c r="C31" s="90">
        <v>44659</v>
      </c>
      <c r="D31" s="49"/>
      <c r="E31" s="51" t="s">
        <v>30</v>
      </c>
      <c r="F31" s="50">
        <v>270000</v>
      </c>
      <c r="G31" s="16"/>
      <c r="H31" s="9" t="s">
        <v>15</v>
      </c>
      <c r="I31" s="23">
        <f t="shared" si="8"/>
        <v>0</v>
      </c>
      <c r="J31" s="26"/>
      <c r="K31" s="22">
        <f t="shared" si="9"/>
        <v>0</v>
      </c>
      <c r="L31" s="24" t="s">
        <v>17</v>
      </c>
      <c r="M31" s="23">
        <f t="shared" si="10"/>
        <v>0</v>
      </c>
      <c r="N31" s="25" t="s">
        <v>17</v>
      </c>
      <c r="O31" s="23"/>
      <c r="P31" s="25" t="s">
        <v>15</v>
      </c>
      <c r="Q31" s="27">
        <f t="shared" si="11"/>
        <v>0</v>
      </c>
      <c r="R31" s="147">
        <v>17</v>
      </c>
      <c r="S31" s="84"/>
      <c r="T31" s="83"/>
    </row>
    <row r="32" spans="1:22" x14ac:dyDescent="0.25">
      <c r="A32" s="87">
        <v>17</v>
      </c>
      <c r="B32" s="88" t="s">
        <v>75</v>
      </c>
      <c r="C32" s="90">
        <v>44689</v>
      </c>
      <c r="D32" s="49"/>
      <c r="E32" s="51" t="s">
        <v>30</v>
      </c>
      <c r="F32" s="50">
        <v>229922.5</v>
      </c>
      <c r="G32" s="16"/>
      <c r="H32" s="9" t="s">
        <v>15</v>
      </c>
      <c r="I32" s="23">
        <f t="shared" si="8"/>
        <v>0</v>
      </c>
      <c r="J32" s="26"/>
      <c r="K32" s="22">
        <f t="shared" si="9"/>
        <v>0</v>
      </c>
      <c r="L32" s="24" t="s">
        <v>17</v>
      </c>
      <c r="M32" s="23">
        <f t="shared" si="10"/>
        <v>0</v>
      </c>
      <c r="N32" s="25" t="s">
        <v>17</v>
      </c>
      <c r="O32" s="23"/>
      <c r="P32" s="25" t="s">
        <v>15</v>
      </c>
      <c r="Q32" s="27">
        <f t="shared" si="11"/>
        <v>0</v>
      </c>
      <c r="R32" s="147">
        <v>18</v>
      </c>
      <c r="S32" s="84"/>
      <c r="T32" s="83"/>
    </row>
    <row r="33" spans="1:20" x14ac:dyDescent="0.25">
      <c r="A33" s="87">
        <v>18</v>
      </c>
      <c r="B33" s="101" t="s">
        <v>80</v>
      </c>
      <c r="C33" s="102">
        <v>44885</v>
      </c>
      <c r="D33" s="103">
        <v>1</v>
      </c>
      <c r="E33" s="104" t="s">
        <v>30</v>
      </c>
      <c r="F33" s="105">
        <v>125496.75</v>
      </c>
      <c r="G33" s="106"/>
      <c r="H33" s="107" t="s">
        <v>15</v>
      </c>
      <c r="I33" s="105">
        <f t="shared" ref="I33" si="12">F33*D33</f>
        <v>125496.75</v>
      </c>
      <c r="J33" s="108"/>
      <c r="K33" s="109">
        <f t="shared" ref="K33" si="13">+I33</f>
        <v>125496.75</v>
      </c>
      <c r="L33" s="110" t="s">
        <v>17</v>
      </c>
      <c r="M33" s="105">
        <f t="shared" ref="M33" si="14">K33</f>
        <v>125496.75</v>
      </c>
      <c r="N33" s="111" t="s">
        <v>17</v>
      </c>
      <c r="O33" s="105"/>
      <c r="P33" s="111" t="s">
        <v>15</v>
      </c>
      <c r="Q33" s="109">
        <f t="shared" ref="Q33" si="15">M33-O33</f>
        <v>125496.75</v>
      </c>
      <c r="R33" s="112">
        <v>19</v>
      </c>
      <c r="S33" s="113">
        <v>30189</v>
      </c>
      <c r="T33" s="114">
        <v>44166</v>
      </c>
    </row>
    <row r="35" spans="1:20" x14ac:dyDescent="0.25">
      <c r="D35" t="s">
        <v>53</v>
      </c>
      <c r="F35" s="81">
        <f>SUM(F16:F34)</f>
        <v>5687951.75</v>
      </c>
      <c r="M35" s="85" t="s">
        <v>54</v>
      </c>
      <c r="O35" s="81">
        <f>SUM(O16:O34)</f>
        <v>2758080.7</v>
      </c>
    </row>
    <row r="40" spans="1:20" x14ac:dyDescent="0.25">
      <c r="A40" s="7" t="s">
        <v>12</v>
      </c>
      <c r="F40" t="s">
        <v>47</v>
      </c>
      <c r="H40" s="16"/>
      <c r="I40" s="16"/>
      <c r="J40" s="16"/>
      <c r="K40" s="20"/>
      <c r="L40" s="21"/>
      <c r="M40" s="21"/>
      <c r="N40" s="21"/>
      <c r="O40" s="21"/>
    </row>
    <row r="41" spans="1:20" x14ac:dyDescent="0.25">
      <c r="H41" s="2"/>
      <c r="I41" s="2"/>
      <c r="J41" s="2"/>
      <c r="K41" s="8"/>
      <c r="O41" s="3" t="s">
        <v>8</v>
      </c>
    </row>
    <row r="42" spans="1:20" x14ac:dyDescent="0.25">
      <c r="H42" s="2"/>
      <c r="I42" s="2"/>
      <c r="J42" s="2"/>
      <c r="K42" s="8"/>
      <c r="O42" s="3"/>
    </row>
    <row r="43" spans="1:20" x14ac:dyDescent="0.25">
      <c r="A43" s="7" t="s">
        <v>13</v>
      </c>
      <c r="H43" s="2"/>
      <c r="I43" s="16"/>
      <c r="J43" s="16"/>
      <c r="K43" s="20"/>
      <c r="L43" s="21"/>
      <c r="M43" s="21"/>
      <c r="N43" s="21"/>
      <c r="O43" s="21"/>
    </row>
    <row r="44" spans="1:20" x14ac:dyDescent="0.25">
      <c r="O44"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2022-01-03T21:22:41Z</dcterms:modified>
</cp:coreProperties>
</file>