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7"/>
  <workbookPr defaultThemeVersion="124226"/>
  <mc:AlternateContent xmlns:mc="http://schemas.openxmlformats.org/markup-compatibility/2006">
    <mc:Choice Requires="x15">
      <x15ac:absPath xmlns:x15ac="http://schemas.microsoft.com/office/spreadsheetml/2010/11/ac" url="O:\Magnet_Design_Tools\Magnet Projects\MOLLER - Hall A\10. Procurement\ETI contract on DS coils\Contract Accruals\"/>
    </mc:Choice>
  </mc:AlternateContent>
  <xr:revisionPtr revIDLastSave="0" documentId="13_ncr:1_{27298EA4-C947-4D57-BB1A-38F0C9811198}" xr6:coauthVersionLast="36" xr6:coauthVersionMax="36" xr10:uidLastSave="{00000000-0000-0000-0000-000000000000}"/>
  <bookViews>
    <workbookView xWindow="0" yWindow="0" windowWidth="19200" windowHeight="6468" xr2:uid="{00000000-000D-0000-FFFF-FFFF00000000}"/>
  </bookViews>
  <sheets>
    <sheet name="Form" sheetId="1" r:id="rId1"/>
    <sheet name="With steps" sheetId="5" r:id="rId2"/>
    <sheet name="Process" sheetId="4" r:id="rId3"/>
  </sheets>
  <calcPr calcId="191029"/>
</workbook>
</file>

<file path=xl/calcChain.xml><?xml version="1.0" encoding="utf-8"?>
<calcChain xmlns="http://schemas.openxmlformats.org/spreadsheetml/2006/main">
  <c r="L22" i="5" l="1"/>
  <c r="L26" i="5" s="1"/>
  <c r="I22" i="5"/>
  <c r="J22" i="5"/>
  <c r="K22" i="5"/>
  <c r="D25" i="5" l="1"/>
  <c r="D27" i="5" s="1"/>
  <c r="C22" i="5"/>
  <c r="B22" i="5"/>
  <c r="D19" i="5"/>
  <c r="D15" i="5"/>
  <c r="D14" i="5"/>
  <c r="D13" i="5"/>
  <c r="D12" i="5"/>
  <c r="D11" i="5"/>
  <c r="D10" i="5"/>
  <c r="D9" i="5"/>
  <c r="D8" i="5"/>
  <c r="D7" i="5"/>
  <c r="D6" i="5"/>
  <c r="D5" i="5"/>
  <c r="D4" i="5"/>
  <c r="E4" i="5" s="1"/>
  <c r="D3" i="5"/>
  <c r="D2" i="5"/>
  <c r="E2" i="5" s="1"/>
  <c r="E3" i="5" s="1"/>
  <c r="E5" i="5" l="1"/>
  <c r="E6" i="5" s="1"/>
  <c r="E7" i="5" s="1"/>
  <c r="E8" i="5" s="1"/>
  <c r="E9" i="5" s="1"/>
  <c r="E10" i="5" s="1"/>
  <c r="E11" i="5" s="1"/>
  <c r="E12" i="5" s="1"/>
  <c r="E13" i="5" s="1"/>
  <c r="E14" i="5" s="1"/>
  <c r="E15" i="5" s="1"/>
  <c r="D22" i="5"/>
  <c r="I16" i="5" l="1"/>
  <c r="J16" i="5"/>
  <c r="K16" i="5"/>
  <c r="L16" i="5" s="1"/>
  <c r="L7" i="5" l="1"/>
  <c r="L15" i="5"/>
  <c r="L11" i="5"/>
  <c r="L2" i="5"/>
  <c r="L5" i="5"/>
  <c r="L12" i="5"/>
  <c r="L8" i="5"/>
  <c r="L3" i="5"/>
  <c r="L13" i="5"/>
  <c r="L9" i="5"/>
  <c r="L6" i="5"/>
  <c r="L14" i="5"/>
  <c r="L10" i="5"/>
  <c r="L4" i="5"/>
  <c r="J14" i="5"/>
  <c r="J10" i="5"/>
  <c r="J4" i="5"/>
  <c r="J7" i="5"/>
  <c r="J15" i="5"/>
  <c r="J11" i="5"/>
  <c r="J2" i="5"/>
  <c r="J5" i="5"/>
  <c r="J12" i="5"/>
  <c r="J8" i="5"/>
  <c r="J3" i="5"/>
  <c r="J13" i="5"/>
  <c r="J9" i="5"/>
  <c r="J6" i="5"/>
  <c r="K14" i="5"/>
  <c r="K10" i="5"/>
  <c r="K4" i="5"/>
  <c r="K7" i="5"/>
  <c r="K15" i="5"/>
  <c r="K11" i="5"/>
  <c r="K2" i="5"/>
  <c r="K5" i="5"/>
  <c r="K12" i="5"/>
  <c r="K8" i="5"/>
  <c r="K3" i="5"/>
  <c r="K6" i="5"/>
  <c r="K13" i="5"/>
  <c r="K9" i="5"/>
  <c r="I13" i="5"/>
  <c r="I9" i="5"/>
  <c r="I14" i="5"/>
  <c r="I10" i="5"/>
  <c r="I17" i="5"/>
  <c r="M17" i="5" s="1"/>
  <c r="M16" i="5"/>
  <c r="I15" i="5"/>
  <c r="I11" i="5"/>
  <c r="I12" i="5"/>
  <c r="D29" i="5" l="1"/>
  <c r="E31" i="5" l="1"/>
  <c r="D31" i="5"/>
  <c r="D30" i="5"/>
  <c r="G15" i="1" l="1"/>
  <c r="G14" i="1"/>
  <c r="G17" i="1"/>
  <c r="G16" i="1"/>
  <c r="G13" i="1"/>
  <c r="G12" i="1"/>
  <c r="G18" i="1"/>
  <c r="G19" i="1"/>
  <c r="G20" i="1"/>
  <c r="G21" i="1"/>
</calcChain>
</file>

<file path=xl/sharedStrings.xml><?xml version="1.0" encoding="utf-8"?>
<sst xmlns="http://schemas.openxmlformats.org/spreadsheetml/2006/main" count="119" uniqueCount="99">
  <si>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</si>
  <si>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</si>
  <si>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</si>
  <si>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</si>
  <si>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</si>
  <si>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</si>
  <si>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</si>
  <si>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</si>
  <si>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</si>
  <si>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</si>
  <si>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</si>
  <si>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</si>
  <si>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</si>
  <si>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</si>
  <si>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</si>
  <si>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</si>
  <si>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</si>
  <si>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</si>
  <si>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</si>
  <si>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</si>
  <si>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</si>
  <si>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</si>
  <si>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</si>
  <si>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</si>
  <si>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</si>
  <si>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</si>
  <si>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</si>
  <si>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</si>
  <si>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</si>
  <si>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</si>
  <si>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</si>
  <si>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</si>
  <si>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</si>
  <si>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</si>
  <si>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</si>
  <si>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Everson Tesla Inc</t>
  </si>
  <si>
    <t>No</t>
  </si>
  <si>
    <t>DeAnn Maddox</t>
  </si>
  <si>
    <t>21-C1495-0</t>
  </si>
  <si>
    <t>David Kashy</t>
  </si>
  <si>
    <t>Six of the 6 extra coils have been wound (SC1)</t>
  </si>
  <si>
    <t>Mike Dion</t>
  </si>
  <si>
    <t>The 3 smaller molds have had their tapper removed, SC4 coil is in process</t>
  </si>
  <si>
    <t>This is a mod that should be coming soon and will be to wind an 8th SC4 coil but not pot it.</t>
  </si>
  <si>
    <t>Winding blocks and potting molds received</t>
  </si>
  <si>
    <t>Prototype coils received and accepted by Jlab</t>
  </si>
  <si>
    <t>Mold and g10 mods for Prototype coil SC3 completed</t>
  </si>
  <si>
    <t>Pot SC1 and SC2 separately of SC3 completed</t>
  </si>
  <si>
    <t>Fabricate and delivery all production coils.  21 of 21 SC1, 2, 3 Production Coils have been wound and 6 of 7 Produciton SC4 coils have been wound. All machined parts for these coils are complete.</t>
  </si>
  <si>
    <t>This mod pays for re-machining of g10 parts due to drawing change, parts already received can be reworked</t>
  </si>
  <si>
    <t>LT CAP</t>
  </si>
  <si>
    <t>GT CAP</t>
  </si>
  <si>
    <t>TOTAL</t>
  </si>
  <si>
    <t>CUM TOTAL</t>
  </si>
  <si>
    <t>PO</t>
  </si>
  <si>
    <t>Description</t>
  </si>
  <si>
    <t>Progress Steps</t>
  </si>
  <si>
    <t>winding</t>
  </si>
  <si>
    <t>material receipt</t>
  </si>
  <si>
    <t>prep potting</t>
  </si>
  <si>
    <t>potting, testing, shipping</t>
  </si>
  <si>
    <t>line #5</t>
  </si>
  <si>
    <t>SC1, SC2, SC3 Toroid Coils Set 1</t>
  </si>
  <si>
    <t>SC1, SC2, SC3 Toroid Coils Set 2</t>
  </si>
  <si>
    <t>Set coming out of molds today 1/23/24</t>
  </si>
  <si>
    <t>SC1, SC2, SC3 Toroid Coils Set 3</t>
  </si>
  <si>
    <t>SC1, SC2, SC3 Toroid Coils Set 4</t>
  </si>
  <si>
    <t>SC1, SC2, SC3 Toroid Coils Set 5</t>
  </si>
  <si>
    <t>SC1, SC2, SC3 Toroid Coils Set 6</t>
  </si>
  <si>
    <t>SC1, SC2, SC3 Toroid Coils Set 7</t>
  </si>
  <si>
    <t>SC4 Production Number 1</t>
  </si>
  <si>
    <t>SC4 Production Number 2</t>
  </si>
  <si>
    <t>SC4 Production Number 3</t>
  </si>
  <si>
    <t>Coil complete (tested not shpped)1/23/24</t>
  </si>
  <si>
    <t>SC4 Production Number 4</t>
  </si>
  <si>
    <t>Coil in the mold and filling this week</t>
  </si>
  <si>
    <t>SC4 Production Number 5</t>
  </si>
  <si>
    <t>SC4 Production Number 6</t>
  </si>
  <si>
    <t>SC4 Production Number 7</t>
  </si>
  <si>
    <t>Total Line 5</t>
  </si>
  <si>
    <t>line #6</t>
  </si>
  <si>
    <t>spare windings of SC1, 2, 3</t>
  </si>
  <si>
    <t>line #7</t>
  </si>
  <si>
    <t>modify molds</t>
  </si>
  <si>
    <t>100% Sep</t>
  </si>
  <si>
    <t>line #8</t>
  </si>
  <si>
    <t xml:space="preserve">Spare winding of SC4 coil </t>
  </si>
  <si>
    <t>line #9</t>
  </si>
  <si>
    <t>Modify g10 to latest rev for SC2 &amp;3</t>
  </si>
  <si>
    <t>Line 5 direct dollar value</t>
  </si>
  <si>
    <t>These were finished and claimed by 10/27</t>
  </si>
  <si>
    <t>Reported Accrual for Line 5</t>
  </si>
  <si>
    <t>These are predicted to be finished by 11/30</t>
  </si>
  <si>
    <t>Proposed ACWP for line 5 based on accrual</t>
  </si>
  <si>
    <t>Finished by 01/29/24</t>
  </si>
  <si>
    <t>Proposed BCWP</t>
  </si>
  <si>
    <t>actual progress</t>
  </si>
  <si>
    <t>CV</t>
  </si>
  <si>
    <t>March 27,24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</si>
</sst>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d/yyyy;@"/>
    <numFmt numFmtId="165" formatCode="#,##0.0"/>
    <numFmt numFmtId="166" formatCode="0.0%"/>
  </numFmts>
  <fonts count="19"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u/>
      <sz val="10"/>
      <color theme="10"/>
      <name val="Arial"/>
      <family val="2"/>
    </font>
    <font>
      <sz val="10"/>
      <name val="Arial"/>
    </font>
    <font>
      <sz val="11"/>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6" fillId="0" borderId="0" applyFont="0" applyFill="0" applyBorder="0" applyAlignment="0" applyProtection="0"/>
    <xf numFmtId="0" fontId="16" fillId="0" borderId="0" applyNumberFormat="0" applyFill="0" applyBorder="0" applyAlignment="0" applyProtection="0"/>
    <xf numFmtId="43" fontId="17" fillId="0" borderId="0" applyFont="0" applyFill="0" applyBorder="0" applyAlignment="0" applyProtection="0"/>
  </cellStyleXfs>
  <cellXfs count="11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vertical="top" wrapText="1"/>
    </xf>
    <xf numFmtId="0" fontId="16" fillId="0" borderId="0" xfId="2" applyAlignment="1">
      <alignment vertical="top" wrapText="1"/>
    </xf>
    <xf numFmtId="0" fontId="4" fillId="0" borderId="1" xfId="0" applyFont="1" applyBorder="1" applyAlignment="1" applyProtection="1">
      <alignment horizontal="center" vertical="top"/>
      <protection locked="0"/>
    </xf>
    <xf numFmtId="43" fontId="0" fillId="0" borderId="0" xfId="3" applyFont="1"/>
    <xf numFmtId="43" fontId="0" fillId="4" borderId="0" xfId="0" applyNumberFormat="1" applyFill="1"/>
    <xf numFmtId="0" fontId="0" fillId="4" borderId="0" xfId="0" applyFill="1"/>
    <xf numFmtId="43" fontId="0" fillId="4" borderId="0" xfId="3" applyFont="1" applyFill="1"/>
    <xf numFmtId="43" fontId="18" fillId="4" borderId="0" xfId="3" applyFont="1" applyFill="1"/>
    <xf numFmtId="43" fontId="0" fillId="0" borderId="0" xfId="0" applyNumberFormat="1"/>
    <xf numFmtId="0" fontId="0" fillId="5" borderId="0" xfId="0" applyFill="1"/>
    <xf numFmtId="43" fontId="0" fillId="5" borderId="0" xfId="0" applyNumberFormat="1" applyFill="1"/>
    <xf numFmtId="9" fontId="0" fillId="0" borderId="0" xfId="0" applyNumberFormat="1"/>
    <xf numFmtId="43" fontId="0" fillId="0" borderId="0" xfId="3" applyFont="1" applyFill="1"/>
    <xf numFmtId="0" fontId="0" fillId="0" borderId="0" xfId="0" applyFill="1"/>
    <xf numFmtId="0" fontId="0" fillId="6" borderId="0" xfId="0" applyFill="1"/>
    <xf numFmtId="3" fontId="0" fillId="4" borderId="0" xfId="0" applyNumberFormat="1" applyFill="1"/>
    <xf numFmtId="4" fontId="0" fillId="4" borderId="0" xfId="0" applyNumberFormat="1" applyFill="1"/>
    <xf numFmtId="2" fontId="0" fillId="0" borderId="0" xfId="0" applyNumberFormat="1"/>
    <xf numFmtId="0" fontId="0" fillId="0" borderId="4" xfId="0" applyBorder="1" applyAlignment="1">
      <alignment wrapText="1"/>
    </xf>
    <xf numFmtId="0" fontId="0" fillId="0" borderId="4" xfId="0" applyBorder="1"/>
    <xf numFmtId="43" fontId="0" fillId="0" borderId="4" xfId="0" applyNumberFormat="1" applyBorder="1"/>
    <xf numFmtId="0" fontId="0" fillId="7" borderId="0" xfId="0" applyFill="1" applyAlignment="1">
      <alignment wrapText="1"/>
    </xf>
    <xf numFmtId="166" fontId="0" fillId="0" borderId="0" xfId="1" applyNumberFormat="1" applyFont="1"/>
    <xf numFmtId="9" fontId="0" fillId="0" borderId="4" xfId="1" applyFont="1" applyBorder="1"/>
    <xf numFmtId="0" fontId="0" fillId="8" borderId="0" xfId="0" applyFill="1" applyAlignment="1">
      <alignment wrapText="1"/>
    </xf>
    <xf numFmtId="9" fontId="0" fillId="0" borderId="0" xfId="1" applyFont="1"/>
    <xf numFmtId="43" fontId="0" fillId="0" borderId="4" xfId="3" applyFont="1" applyBorder="1"/>
    <xf numFmtId="10" fontId="12" fillId="0" borderId="1" xfId="1" applyNumberFormat="1"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43" fontId="0" fillId="9" borderId="0" xfId="0" applyNumberFormat="1" applyFill="1"/>
    <xf numFmtId="0" fontId="0" fillId="9" borderId="0" xfId="0" applyFill="1"/>
    <xf numFmtId="43" fontId="0" fillId="9" borderId="0" xfId="3" applyFont="1" applyFill="1"/>
    <xf numFmtId="43" fontId="0" fillId="10" borderId="0" xfId="3" applyFont="1" applyFill="1"/>
    <xf numFmtId="10" fontId="0" fillId="9" borderId="0" xfId="0" applyNumberFormat="1" applyFill="1"/>
  </cellXfs>
  <cellStyles count="4">
    <cellStyle name="Comma" xfId="3" builtinId="3"/>
    <cellStyle name="Hyperlink" xfId="2" builtinId="8"/>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po_num=21-C1495&amp;po_rlse_no=0&amp;pr_num=404425&amp;buyer_comp_id=356421&amp;noheader=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4" zoomScale="166" zoomScaleNormal="166" workbookViewId="0">
      <selection activeCell="E16" sqref="E16"/>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4" width="10.33203125" style="5" bestFit="1" customWidth="1"/>
    <col min="15" max="16384" width="8.88671875" style="5"/>
  </cols>
  <sheetData>
    <row r="1" spans="1:14" ht="15.6" x14ac:dyDescent="0.3">
      <c r="A1" s="94" t="s">
        <v>9</v>
      </c>
      <c r="B1" s="94"/>
      <c r="C1" s="94"/>
      <c r="D1" s="94"/>
      <c r="E1" s="94"/>
      <c r="F1" s="94"/>
      <c r="G1" s="94"/>
      <c r="H1" s="94"/>
      <c r="I1" s="94"/>
      <c r="J1" s="94"/>
      <c r="K1" s="94"/>
      <c r="L1" s="94"/>
      <c r="M1" s="94"/>
      <c r="N1" s="94"/>
    </row>
    <row r="2" spans="1:14" ht="15.6" x14ac:dyDescent="0.3">
      <c r="A2" s="94" t="s">
        <v>26</v>
      </c>
      <c r="B2" s="94"/>
      <c r="C2" s="94"/>
      <c r="D2" s="94"/>
      <c r="E2" s="94"/>
      <c r="F2" s="94"/>
      <c r="G2" s="94"/>
      <c r="H2" s="94"/>
      <c r="I2" s="94"/>
      <c r="J2" s="94"/>
      <c r="K2" s="94"/>
      <c r="L2" s="94"/>
      <c r="M2" s="94"/>
      <c r="N2" s="94"/>
    </row>
    <row r="3" spans="1:14" ht="15.6" x14ac:dyDescent="0.3">
      <c r="A3" s="94" t="s">
        <v>12</v>
      </c>
      <c r="B3" s="94"/>
      <c r="C3" s="94"/>
      <c r="D3" s="94"/>
      <c r="E3" s="94"/>
      <c r="F3" s="94"/>
      <c r="G3" s="94"/>
      <c r="H3" s="94"/>
      <c r="I3" s="94"/>
      <c r="J3" s="94"/>
      <c r="K3" s="94"/>
      <c r="L3" s="94"/>
      <c r="M3" s="94"/>
      <c r="N3" s="94"/>
    </row>
    <row r="4" spans="1:14" ht="27.75" customHeight="1" x14ac:dyDescent="0.3">
      <c r="A4" s="94"/>
      <c r="B4" s="94"/>
      <c r="C4" s="94"/>
      <c r="D4" s="94"/>
      <c r="E4" s="94"/>
      <c r="F4" s="94"/>
      <c r="G4" s="94"/>
      <c r="H4" s="94"/>
      <c r="I4" s="94"/>
      <c r="J4" s="94"/>
      <c r="K4" s="94"/>
      <c r="L4" s="94"/>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ht="52.8" x14ac:dyDescent="0.25">
      <c r="A7" s="5" t="s">
        <v>7</v>
      </c>
      <c r="B7" s="6"/>
      <c r="C7" s="60"/>
      <c r="D7" s="61" t="s">
        <v>38</v>
      </c>
      <c r="E7" s="18"/>
      <c r="F7" s="18"/>
      <c r="G7" s="40"/>
      <c r="H7" s="18"/>
      <c r="I7" s="37" t="s">
        <v>1</v>
      </c>
      <c r="J7" s="48" t="s">
        <v>37</v>
      </c>
      <c r="K7" s="38"/>
      <c r="L7" s="9" t="s">
        <v>4</v>
      </c>
      <c r="M7" s="45">
        <v>45320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92" t="s">
        <v>25</v>
      </c>
      <c r="D10" s="93"/>
      <c r="E10" s="93"/>
      <c r="F10" s="93"/>
      <c r="G10" s="93"/>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90" t="s">
        <v>44</v>
      </c>
      <c r="J12" s="90"/>
      <c r="K12" s="90"/>
      <c r="L12" s="90"/>
      <c r="M12" s="90"/>
      <c r="N12" s="90"/>
    </row>
    <row r="13" spans="1:14" ht="47.25" customHeight="1" x14ac:dyDescent="0.25">
      <c r="A13" s="2">
        <v>2</v>
      </c>
      <c r="C13" s="24">
        <v>1</v>
      </c>
      <c r="D13" s="51"/>
      <c r="E13" s="57"/>
      <c r="F13" s="47"/>
      <c r="G13" s="44" t="str">
        <f t="shared" si="0"/>
        <v xml:space="preserve"> </v>
      </c>
      <c r="I13" s="90" t="s">
        <v>45</v>
      </c>
      <c r="J13" s="90"/>
      <c r="K13" s="90"/>
      <c r="L13" s="90"/>
      <c r="M13" s="90"/>
      <c r="N13" s="90"/>
    </row>
    <row r="14" spans="1:14" ht="47.25" customHeight="1" x14ac:dyDescent="0.25">
      <c r="A14" s="2">
        <v>3</v>
      </c>
      <c r="C14" s="24">
        <v>1</v>
      </c>
      <c r="D14" s="51"/>
      <c r="E14" s="57"/>
      <c r="F14" s="47"/>
      <c r="G14" s="44" t="str">
        <f t="shared" si="0"/>
        <v xml:space="preserve"> </v>
      </c>
      <c r="I14" s="90" t="s">
        <v>46</v>
      </c>
      <c r="J14" s="90"/>
      <c r="K14" s="90"/>
      <c r="L14" s="90"/>
      <c r="M14" s="90"/>
      <c r="N14" s="90"/>
    </row>
    <row r="15" spans="1:14" ht="47.25" customHeight="1" x14ac:dyDescent="0.25">
      <c r="A15" s="2">
        <v>4</v>
      </c>
      <c r="C15" s="24">
        <v>1</v>
      </c>
      <c r="D15" s="51"/>
      <c r="E15" s="57"/>
      <c r="F15" s="47"/>
      <c r="G15" s="44" t="str">
        <f t="shared" si="0"/>
        <v xml:space="preserve"> </v>
      </c>
      <c r="I15" s="90" t="s">
        <v>47</v>
      </c>
      <c r="J15" s="90"/>
      <c r="K15" s="90"/>
      <c r="L15" s="90"/>
      <c r="M15" s="90"/>
      <c r="N15" s="90"/>
    </row>
    <row r="16" spans="1:14" ht="47.25" customHeight="1" x14ac:dyDescent="0.25">
      <c r="A16" s="2">
        <v>5</v>
      </c>
      <c r="C16" s="87">
        <v>0.90100000000000002</v>
      </c>
      <c r="D16" s="51"/>
      <c r="E16" s="57"/>
      <c r="F16" s="47"/>
      <c r="G16" s="44" t="str">
        <f t="shared" si="0"/>
        <v xml:space="preserve"> </v>
      </c>
      <c r="I16" s="91" t="s">
        <v>48</v>
      </c>
      <c r="J16" s="90"/>
      <c r="K16" s="90"/>
      <c r="L16" s="90"/>
      <c r="M16" s="90"/>
      <c r="N16" s="90"/>
    </row>
    <row r="17" spans="1:14" ht="47.25" customHeight="1" x14ac:dyDescent="0.25">
      <c r="A17" s="2">
        <v>6</v>
      </c>
      <c r="C17" s="24">
        <v>1</v>
      </c>
      <c r="D17" s="51"/>
      <c r="E17" s="57"/>
      <c r="F17" s="47"/>
      <c r="G17" s="44" t="str">
        <f t="shared" si="0"/>
        <v xml:space="preserve"> </v>
      </c>
      <c r="I17" s="91" t="s">
        <v>40</v>
      </c>
      <c r="J17" s="90"/>
      <c r="K17" s="90"/>
      <c r="L17" s="90"/>
      <c r="M17" s="90"/>
      <c r="N17" s="90"/>
    </row>
    <row r="18" spans="1:14" ht="47.25" customHeight="1" x14ac:dyDescent="0.25">
      <c r="A18" s="2">
        <v>7</v>
      </c>
      <c r="C18" s="24">
        <v>1</v>
      </c>
      <c r="D18" s="51"/>
      <c r="E18" s="57"/>
      <c r="F18" s="47"/>
      <c r="G18" s="44" t="str">
        <f t="shared" si="0"/>
        <v xml:space="preserve"> </v>
      </c>
      <c r="I18" s="90" t="s">
        <v>42</v>
      </c>
      <c r="J18" s="90"/>
      <c r="K18" s="90"/>
      <c r="L18" s="90"/>
      <c r="M18" s="90"/>
      <c r="N18" s="90"/>
    </row>
    <row r="19" spans="1:14" ht="47.25" customHeight="1" x14ac:dyDescent="0.25">
      <c r="A19" s="2">
        <v>8</v>
      </c>
      <c r="C19" s="87">
        <v>1</v>
      </c>
      <c r="D19" s="51"/>
      <c r="E19" s="57"/>
      <c r="F19" s="47"/>
      <c r="G19" s="44" t="str">
        <f t="shared" si="0"/>
        <v xml:space="preserve"> </v>
      </c>
      <c r="I19" s="90" t="s">
        <v>43</v>
      </c>
      <c r="J19" s="90"/>
      <c r="K19" s="90"/>
      <c r="L19" s="90"/>
      <c r="M19" s="90"/>
      <c r="N19" s="90"/>
    </row>
    <row r="20" spans="1:14" ht="47.25" customHeight="1" x14ac:dyDescent="0.25">
      <c r="A20" s="2">
        <v>9</v>
      </c>
      <c r="C20" s="87">
        <v>1</v>
      </c>
      <c r="D20" s="51"/>
      <c r="E20" s="57"/>
      <c r="F20" s="47"/>
      <c r="G20" s="44" t="str">
        <f t="shared" si="0"/>
        <v xml:space="preserve"> </v>
      </c>
      <c r="I20" s="90" t="s">
        <v>49</v>
      </c>
      <c r="J20" s="90"/>
      <c r="K20" s="90"/>
      <c r="L20" s="90"/>
      <c r="M20" s="90"/>
      <c r="N20" s="90"/>
    </row>
    <row r="21" spans="1:14" ht="47.25" customHeight="1" x14ac:dyDescent="0.25">
      <c r="A21" s="2"/>
      <c r="C21" s="24"/>
      <c r="D21" s="51"/>
      <c r="E21" s="57"/>
      <c r="F21" s="47"/>
      <c r="G21" s="44" t="str">
        <f t="shared" si="0"/>
        <v xml:space="preserve"> </v>
      </c>
      <c r="I21" s="90"/>
      <c r="J21" s="90"/>
      <c r="K21" s="90"/>
      <c r="L21" s="90"/>
      <c r="M21" s="90"/>
      <c r="N21" s="90"/>
    </row>
    <row r="22" spans="1:14" ht="25.5" customHeight="1" x14ac:dyDescent="0.25">
      <c r="I22" s="6"/>
      <c r="J22" s="6"/>
      <c r="K22" s="6"/>
    </row>
    <row r="23" spans="1:14" ht="20.25" customHeight="1" x14ac:dyDescent="0.25">
      <c r="A23" s="4" t="s">
        <v>20</v>
      </c>
      <c r="C23" s="6"/>
      <c r="D23" s="6"/>
      <c r="E23" s="6"/>
      <c r="F23" s="6"/>
      <c r="G23" s="41"/>
      <c r="H23" s="6"/>
      <c r="I23" s="6"/>
      <c r="J23" s="1"/>
      <c r="K23" s="1"/>
      <c r="L23" s="17" t="s">
        <v>39</v>
      </c>
      <c r="M23" s="1"/>
      <c r="N23" s="49">
        <v>45315</v>
      </c>
    </row>
    <row r="24" spans="1:14" ht="23.25" customHeight="1" x14ac:dyDescent="0.25">
      <c r="H24" s="88" t="s">
        <v>21</v>
      </c>
      <c r="I24" s="89"/>
      <c r="J24" s="89"/>
      <c r="K24" s="89"/>
      <c r="L24" s="89"/>
      <c r="M24" s="15"/>
      <c r="N24" s="15" t="s">
        <v>8</v>
      </c>
    </row>
    <row r="25" spans="1:14" x14ac:dyDescent="0.25">
      <c r="A25" s="4" t="s">
        <v>19</v>
      </c>
      <c r="H25" s="6"/>
      <c r="I25" s="6"/>
      <c r="J25" s="1"/>
      <c r="K25" s="1"/>
      <c r="L25" s="62" t="s">
        <v>41</v>
      </c>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hyperlinks>
    <hyperlink ref="D7" r:id="rId1" display="https://misportal.jlab.org/mis/apps/req/po.cfm?po_num=21-C1495&amp;po_rlse_no=0&amp;pr_num=404425&amp;buyer_comp_id=356421&amp;noheader=1" xr:uid="{00000000-0004-0000-0000-000000000000}"/>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DD454-D7D5-4EB6-B924-2C30F3D15CDE}">
  <dimension ref="A1:O31"/>
  <sheetViews>
    <sheetView topLeftCell="A3" workbookViewId="0">
      <selection activeCell="L26" sqref="L26"/>
    </sheetView>
  </sheetViews>
  <sheetFormatPr defaultRowHeight="13.2" x14ac:dyDescent="0.25"/>
  <cols>
    <col min="1" max="1" width="16.6640625" customWidth="1"/>
    <col min="2" max="3" width="11.109375" hidden="1" customWidth="1"/>
    <col min="4" max="4" width="15.6640625" customWidth="1"/>
    <col min="5" max="5" width="13.6640625" customWidth="1"/>
    <col min="7" max="7" width="29.33203125" customWidth="1"/>
    <col min="8" max="8" width="12.88671875" bestFit="1" customWidth="1"/>
    <col min="9" max="10" width="14.77734375" customWidth="1"/>
    <col min="11" max="11" width="12.33203125" customWidth="1"/>
    <col min="12" max="12" width="21.33203125" bestFit="1" customWidth="1"/>
    <col min="13" max="13" width="42.44140625" customWidth="1"/>
    <col min="14" max="14" width="11.109375" bestFit="1" customWidth="1"/>
  </cols>
  <sheetData>
    <row r="1" spans="1:14" x14ac:dyDescent="0.25">
      <c r="B1" t="s">
        <v>50</v>
      </c>
      <c r="C1" t="s">
        <v>51</v>
      </c>
      <c r="D1" t="s">
        <v>52</v>
      </c>
      <c r="E1" t="s">
        <v>53</v>
      </c>
      <c r="F1" t="s">
        <v>54</v>
      </c>
      <c r="G1" t="s">
        <v>55</v>
      </c>
      <c r="H1" t="s">
        <v>56</v>
      </c>
      <c r="I1" t="s">
        <v>57</v>
      </c>
      <c r="J1" t="s">
        <v>58</v>
      </c>
      <c r="K1" t="s">
        <v>59</v>
      </c>
      <c r="L1" t="s">
        <v>60</v>
      </c>
    </row>
    <row r="2" spans="1:14" ht="14.4" x14ac:dyDescent="0.3">
      <c r="A2">
        <v>1</v>
      </c>
      <c r="B2" s="63">
        <v>34300</v>
      </c>
      <c r="D2" s="64">
        <f>B2+C2</f>
        <v>34300</v>
      </c>
      <c r="E2" s="64">
        <f>D2</f>
        <v>34300</v>
      </c>
      <c r="F2" s="65" t="s">
        <v>61</v>
      </c>
      <c r="G2" s="65" t="s">
        <v>62</v>
      </c>
      <c r="H2" s="65"/>
      <c r="I2" s="66">
        <v>10290</v>
      </c>
      <c r="J2" s="67">
        <f>($J$16*$H$9)/7</f>
        <v>6860</v>
      </c>
      <c r="K2" s="66">
        <f t="shared" ref="K2:K15" si="0">($K$16*$H$9)/7</f>
        <v>3430</v>
      </c>
      <c r="L2" s="66">
        <f t="shared" ref="L2:L15" si="1">($L$16*$H$9)/7</f>
        <v>13720</v>
      </c>
    </row>
    <row r="3" spans="1:14" ht="14.4" x14ac:dyDescent="0.3">
      <c r="A3">
        <v>2</v>
      </c>
      <c r="B3" s="63">
        <v>34300</v>
      </c>
      <c r="D3" s="64">
        <f t="shared" ref="D3:D15" si="2">B3+C3</f>
        <v>34300</v>
      </c>
      <c r="E3" s="64">
        <f>D3+E2</f>
        <v>68600</v>
      </c>
      <c r="F3" s="65" t="s">
        <v>61</v>
      </c>
      <c r="G3" s="65" t="s">
        <v>63</v>
      </c>
      <c r="H3" s="65"/>
      <c r="I3" s="66">
        <v>10290</v>
      </c>
      <c r="J3" s="67">
        <f t="shared" ref="J3:J15" si="3">($J$16*$H$9)/7</f>
        <v>6860</v>
      </c>
      <c r="K3" s="66">
        <f t="shared" si="0"/>
        <v>3430</v>
      </c>
      <c r="L3" s="109">
        <f t="shared" si="1"/>
        <v>13720</v>
      </c>
      <c r="M3" t="s">
        <v>64</v>
      </c>
    </row>
    <row r="4" spans="1:14" ht="14.4" x14ac:dyDescent="0.3">
      <c r="A4">
        <v>3</v>
      </c>
      <c r="B4" s="63">
        <v>34300</v>
      </c>
      <c r="D4" s="106">
        <f t="shared" si="2"/>
        <v>34300</v>
      </c>
      <c r="E4" s="106">
        <f t="shared" ref="E4:E15" si="4">D4+E3</f>
        <v>102900</v>
      </c>
      <c r="F4" s="107" t="s">
        <v>61</v>
      </c>
      <c r="G4" s="107" t="s">
        <v>65</v>
      </c>
      <c r="H4" s="107"/>
      <c r="I4" s="66">
        <v>10290</v>
      </c>
      <c r="J4" s="67">
        <f t="shared" si="3"/>
        <v>6860</v>
      </c>
      <c r="K4" s="108">
        <f t="shared" si="0"/>
        <v>3430</v>
      </c>
      <c r="L4" s="108">
        <f t="shared" si="1"/>
        <v>13720</v>
      </c>
    </row>
    <row r="5" spans="1:14" ht="14.4" x14ac:dyDescent="0.3">
      <c r="A5">
        <v>4</v>
      </c>
      <c r="B5" s="63">
        <v>34300</v>
      </c>
      <c r="D5" s="106">
        <f t="shared" si="2"/>
        <v>34300</v>
      </c>
      <c r="E5" s="106">
        <f t="shared" si="4"/>
        <v>137200</v>
      </c>
      <c r="F5" s="107" t="s">
        <v>61</v>
      </c>
      <c r="G5" s="107" t="s">
        <v>66</v>
      </c>
      <c r="H5" s="107"/>
      <c r="I5" s="66">
        <v>10290</v>
      </c>
      <c r="J5" s="67">
        <f t="shared" si="3"/>
        <v>6860</v>
      </c>
      <c r="K5" s="108">
        <f t="shared" si="0"/>
        <v>3430</v>
      </c>
      <c r="L5" s="108">
        <f t="shared" si="1"/>
        <v>13720</v>
      </c>
    </row>
    <row r="6" spans="1:14" ht="14.4" x14ac:dyDescent="0.3">
      <c r="A6">
        <v>5</v>
      </c>
      <c r="B6" s="63">
        <v>34300</v>
      </c>
      <c r="D6" s="106">
        <f t="shared" si="2"/>
        <v>34300</v>
      </c>
      <c r="E6" s="106">
        <f t="shared" si="4"/>
        <v>171500</v>
      </c>
      <c r="F6" s="107" t="s">
        <v>61</v>
      </c>
      <c r="G6" s="107" t="s">
        <v>67</v>
      </c>
      <c r="H6" s="107"/>
      <c r="I6" s="66">
        <v>10290</v>
      </c>
      <c r="J6" s="67">
        <f t="shared" si="3"/>
        <v>6860</v>
      </c>
      <c r="K6" s="108">
        <f t="shared" si="0"/>
        <v>3430</v>
      </c>
      <c r="L6" s="108">
        <f t="shared" si="1"/>
        <v>13720</v>
      </c>
    </row>
    <row r="7" spans="1:14" x14ac:dyDescent="0.25">
      <c r="A7">
        <v>6</v>
      </c>
      <c r="B7" s="63">
        <v>34300</v>
      </c>
      <c r="D7" s="106">
        <f t="shared" si="2"/>
        <v>34300</v>
      </c>
      <c r="E7" s="106">
        <f t="shared" si="4"/>
        <v>205800</v>
      </c>
      <c r="F7" s="107" t="s">
        <v>61</v>
      </c>
      <c r="G7" s="107" t="s">
        <v>68</v>
      </c>
      <c r="H7" s="107"/>
      <c r="I7" s="66">
        <v>10290</v>
      </c>
      <c r="J7" s="66">
        <f t="shared" si="3"/>
        <v>6860</v>
      </c>
      <c r="K7" s="108">
        <f t="shared" si="0"/>
        <v>3430</v>
      </c>
      <c r="L7" s="72">
        <f t="shared" si="1"/>
        <v>13720</v>
      </c>
    </row>
    <row r="8" spans="1:14" x14ac:dyDescent="0.25">
      <c r="A8">
        <v>7</v>
      </c>
      <c r="B8" s="63">
        <v>34300</v>
      </c>
      <c r="D8" s="68">
        <f t="shared" si="2"/>
        <v>34300</v>
      </c>
      <c r="E8" s="68">
        <f t="shared" si="4"/>
        <v>240100</v>
      </c>
      <c r="F8" t="s">
        <v>61</v>
      </c>
      <c r="G8" t="s">
        <v>69</v>
      </c>
      <c r="I8" s="66">
        <v>10290</v>
      </c>
      <c r="J8" s="66">
        <f t="shared" si="3"/>
        <v>6860</v>
      </c>
      <c r="K8" s="108">
        <f t="shared" si="0"/>
        <v>3430</v>
      </c>
      <c r="L8" s="63">
        <f t="shared" si="1"/>
        <v>13720</v>
      </c>
    </row>
    <row r="9" spans="1:14" x14ac:dyDescent="0.25">
      <c r="A9" s="65">
        <v>8</v>
      </c>
      <c r="B9" s="66">
        <v>34300</v>
      </c>
      <c r="C9" s="65"/>
      <c r="D9" s="64">
        <f t="shared" si="2"/>
        <v>34300</v>
      </c>
      <c r="E9" s="64">
        <f t="shared" si="4"/>
        <v>274400</v>
      </c>
      <c r="F9" s="65" t="s">
        <v>61</v>
      </c>
      <c r="G9" s="65" t="s">
        <v>70</v>
      </c>
      <c r="H9" s="65">
        <v>0.5</v>
      </c>
      <c r="I9" s="66">
        <f t="shared" ref="I9:I15" si="5">($I$16*$H$9)/7</f>
        <v>10290</v>
      </c>
      <c r="J9" s="66">
        <f t="shared" si="3"/>
        <v>6860</v>
      </c>
      <c r="K9" s="66">
        <f t="shared" si="0"/>
        <v>3430</v>
      </c>
      <c r="L9" s="66">
        <f t="shared" si="1"/>
        <v>13720</v>
      </c>
      <c r="N9" s="68"/>
    </row>
    <row r="10" spans="1:14" x14ac:dyDescent="0.25">
      <c r="A10" s="65">
        <v>9</v>
      </c>
      <c r="B10" s="66">
        <v>13055</v>
      </c>
      <c r="C10" s="65">
        <v>21245</v>
      </c>
      <c r="D10" s="64">
        <f t="shared" si="2"/>
        <v>34300</v>
      </c>
      <c r="E10" s="64">
        <f t="shared" si="4"/>
        <v>308700</v>
      </c>
      <c r="F10" s="65" t="s">
        <v>61</v>
      </c>
      <c r="G10" s="65" t="s">
        <v>71</v>
      </c>
      <c r="H10" s="65"/>
      <c r="I10" s="66">
        <f t="shared" si="5"/>
        <v>10290</v>
      </c>
      <c r="J10" s="66">
        <f t="shared" si="3"/>
        <v>6860</v>
      </c>
      <c r="K10" s="66">
        <f t="shared" si="0"/>
        <v>3430</v>
      </c>
      <c r="L10" s="66">
        <f t="shared" si="1"/>
        <v>13720</v>
      </c>
    </row>
    <row r="11" spans="1:14" x14ac:dyDescent="0.25">
      <c r="A11">
        <v>10</v>
      </c>
      <c r="B11" s="63"/>
      <c r="C11">
        <v>34300</v>
      </c>
      <c r="D11" s="106">
        <f t="shared" si="2"/>
        <v>34300</v>
      </c>
      <c r="E11" s="106">
        <f t="shared" si="4"/>
        <v>343000</v>
      </c>
      <c r="F11" s="107" t="s">
        <v>61</v>
      </c>
      <c r="G11" s="107" t="s">
        <v>72</v>
      </c>
      <c r="H11" s="107"/>
      <c r="I11" s="66">
        <f t="shared" si="5"/>
        <v>10290</v>
      </c>
      <c r="J11" s="66">
        <f t="shared" si="3"/>
        <v>6860</v>
      </c>
      <c r="K11" s="66">
        <f t="shared" si="0"/>
        <v>3430</v>
      </c>
      <c r="L11" s="108">
        <f t="shared" si="1"/>
        <v>13720</v>
      </c>
      <c r="M11" t="s">
        <v>73</v>
      </c>
    </row>
    <row r="12" spans="1:14" x14ac:dyDescent="0.25">
      <c r="A12">
        <v>11</v>
      </c>
      <c r="C12">
        <v>34300</v>
      </c>
      <c r="D12" s="106">
        <f t="shared" si="2"/>
        <v>34300</v>
      </c>
      <c r="E12" s="106">
        <f t="shared" si="4"/>
        <v>377300</v>
      </c>
      <c r="F12" s="107" t="s">
        <v>61</v>
      </c>
      <c r="G12" s="107" t="s">
        <v>74</v>
      </c>
      <c r="H12" s="107"/>
      <c r="I12" s="66">
        <f t="shared" si="5"/>
        <v>10290</v>
      </c>
      <c r="J12" s="66">
        <f t="shared" si="3"/>
        <v>6860</v>
      </c>
      <c r="K12" s="66">
        <f t="shared" si="0"/>
        <v>3430</v>
      </c>
      <c r="L12" s="108">
        <f t="shared" si="1"/>
        <v>13720</v>
      </c>
      <c r="M12" t="s">
        <v>75</v>
      </c>
    </row>
    <row r="13" spans="1:14" x14ac:dyDescent="0.25">
      <c r="A13">
        <v>12</v>
      </c>
      <c r="C13">
        <v>34300</v>
      </c>
      <c r="D13" s="106">
        <f t="shared" si="2"/>
        <v>34300</v>
      </c>
      <c r="E13" s="106">
        <f t="shared" si="4"/>
        <v>411600</v>
      </c>
      <c r="F13" s="107" t="s">
        <v>61</v>
      </c>
      <c r="G13" s="107" t="s">
        <v>76</v>
      </c>
      <c r="H13" s="107"/>
      <c r="I13" s="66">
        <f t="shared" si="5"/>
        <v>10290</v>
      </c>
      <c r="J13" s="66">
        <f t="shared" si="3"/>
        <v>6860</v>
      </c>
      <c r="K13" s="108">
        <f t="shared" si="0"/>
        <v>3430</v>
      </c>
      <c r="L13" s="108">
        <f t="shared" si="1"/>
        <v>13720</v>
      </c>
    </row>
    <row r="14" spans="1:14" x14ac:dyDescent="0.25">
      <c r="A14">
        <v>13</v>
      </c>
      <c r="C14">
        <v>34300</v>
      </c>
      <c r="D14" s="106">
        <f t="shared" si="2"/>
        <v>34300</v>
      </c>
      <c r="E14" s="106">
        <f t="shared" si="4"/>
        <v>445900</v>
      </c>
      <c r="F14" s="107" t="s">
        <v>61</v>
      </c>
      <c r="G14" s="107" t="s">
        <v>77</v>
      </c>
      <c r="H14" s="107"/>
      <c r="I14" s="66">
        <f t="shared" si="5"/>
        <v>10290</v>
      </c>
      <c r="J14" s="66">
        <f t="shared" si="3"/>
        <v>6860</v>
      </c>
      <c r="K14" s="108">
        <f t="shared" si="0"/>
        <v>3430</v>
      </c>
      <c r="L14" s="108">
        <f t="shared" si="1"/>
        <v>13720</v>
      </c>
    </row>
    <row r="15" spans="1:14" x14ac:dyDescent="0.25">
      <c r="A15">
        <v>14</v>
      </c>
      <c r="C15">
        <v>34300</v>
      </c>
      <c r="D15" s="106">
        <f t="shared" si="2"/>
        <v>34300</v>
      </c>
      <c r="E15" s="106">
        <f t="shared" si="4"/>
        <v>480200</v>
      </c>
      <c r="F15" s="107" t="s">
        <v>61</v>
      </c>
      <c r="G15" s="107" t="s">
        <v>78</v>
      </c>
      <c r="H15" s="107"/>
      <c r="I15" s="66">
        <f t="shared" si="5"/>
        <v>10290</v>
      </c>
      <c r="J15" s="66">
        <f t="shared" si="3"/>
        <v>6860</v>
      </c>
      <c r="K15" s="108">
        <f t="shared" si="0"/>
        <v>3430</v>
      </c>
      <c r="L15" s="108">
        <f t="shared" si="1"/>
        <v>13720</v>
      </c>
    </row>
    <row r="16" spans="1:14" x14ac:dyDescent="0.25">
      <c r="A16" s="69"/>
      <c r="B16" s="69"/>
      <c r="C16" s="69"/>
      <c r="D16" s="70"/>
      <c r="E16" s="70"/>
      <c r="F16" s="69"/>
      <c r="G16" s="69"/>
      <c r="H16" t="s">
        <v>79</v>
      </c>
      <c r="I16" s="68">
        <f>E15*0.3</f>
        <v>144060</v>
      </c>
      <c r="J16" s="68">
        <f>E15*0.2</f>
        <v>96040</v>
      </c>
      <c r="K16" s="68">
        <f>E15*0.1</f>
        <v>48020</v>
      </c>
      <c r="L16" s="68">
        <f>E15-I16-K16-J16</f>
        <v>192080</v>
      </c>
      <c r="M16" s="68">
        <f>SUM(I16:L16)</f>
        <v>480200</v>
      </c>
    </row>
    <row r="17" spans="1:15" x14ac:dyDescent="0.25">
      <c r="A17" s="69"/>
      <c r="B17" s="69"/>
      <c r="C17" s="69"/>
      <c r="D17" s="70"/>
      <c r="E17" s="70"/>
      <c r="F17" s="69"/>
      <c r="G17" s="69"/>
      <c r="I17" s="71">
        <f>I16/480200</f>
        <v>0.3</v>
      </c>
      <c r="J17" s="71">
        <v>0.2</v>
      </c>
      <c r="K17" s="71">
        <v>0.1</v>
      </c>
      <c r="L17" s="71">
        <v>0.4</v>
      </c>
      <c r="M17" s="71">
        <f>SUM(I17:L17)</f>
        <v>1</v>
      </c>
    </row>
    <row r="18" spans="1:15" x14ac:dyDescent="0.25">
      <c r="A18">
        <v>15</v>
      </c>
      <c r="B18">
        <v>7400</v>
      </c>
      <c r="D18" s="64">
        <v>6200</v>
      </c>
      <c r="F18" t="s">
        <v>80</v>
      </c>
      <c r="G18" t="s">
        <v>81</v>
      </c>
      <c r="O18" s="71">
        <v>1</v>
      </c>
    </row>
    <row r="19" spans="1:15" x14ac:dyDescent="0.25">
      <c r="A19">
        <v>16</v>
      </c>
      <c r="B19">
        <v>5145</v>
      </c>
      <c r="D19" s="64">
        <f>B19+C19</f>
        <v>5145</v>
      </c>
      <c r="F19" t="s">
        <v>82</v>
      </c>
      <c r="G19" t="s">
        <v>83</v>
      </c>
      <c r="I19" s="72"/>
      <c r="K19" s="73"/>
      <c r="O19" s="74" t="s">
        <v>84</v>
      </c>
    </row>
    <row r="20" spans="1:15" x14ac:dyDescent="0.25">
      <c r="A20">
        <v>17</v>
      </c>
      <c r="D20" s="75">
        <v>10010</v>
      </c>
      <c r="F20" t="s">
        <v>85</v>
      </c>
      <c r="G20" t="s">
        <v>86</v>
      </c>
    </row>
    <row r="21" spans="1:15" x14ac:dyDescent="0.25">
      <c r="A21">
        <v>18</v>
      </c>
      <c r="D21" s="76">
        <v>966.8</v>
      </c>
      <c r="F21" t="s">
        <v>87</v>
      </c>
      <c r="G21" t="s">
        <v>88</v>
      </c>
    </row>
    <row r="22" spans="1:15" x14ac:dyDescent="0.25">
      <c r="B22" s="68">
        <f>SUM(B2:B20)</f>
        <v>300000</v>
      </c>
      <c r="C22" s="68">
        <f>SUM(C2:C20)</f>
        <v>192745</v>
      </c>
      <c r="D22" s="68">
        <f>SUM(D2:D21)</f>
        <v>502521.8</v>
      </c>
      <c r="I22" s="106">
        <f t="shared" ref="I22:J22" si="6">SUM(I2:I15)</f>
        <v>144060</v>
      </c>
      <c r="J22" s="106">
        <f t="shared" si="6"/>
        <v>96040</v>
      </c>
      <c r="K22" s="106">
        <f>SUM(K2:K15)</f>
        <v>48020</v>
      </c>
      <c r="L22" s="106">
        <f>SUM(L9:L15)+SUM(L2:L6)</f>
        <v>164640</v>
      </c>
    </row>
    <row r="23" spans="1:15" x14ac:dyDescent="0.25">
      <c r="K23" t="s">
        <v>98</v>
      </c>
    </row>
    <row r="24" spans="1:15" x14ac:dyDescent="0.25">
      <c r="B24" s="77"/>
      <c r="I24" s="68"/>
    </row>
    <row r="25" spans="1:15" ht="26.4" x14ac:dyDescent="0.25">
      <c r="A25" s="78" t="s">
        <v>89</v>
      </c>
      <c r="B25" s="79"/>
      <c r="C25" s="79"/>
      <c r="D25" s="80">
        <f>SUM(D2:D21)</f>
        <v>502521.8</v>
      </c>
      <c r="G25" s="81" t="s">
        <v>90</v>
      </c>
      <c r="I25" s="82"/>
    </row>
    <row r="26" spans="1:15" ht="26.4" x14ac:dyDescent="0.25">
      <c r="A26" s="78" t="s">
        <v>91</v>
      </c>
      <c r="B26" s="80"/>
      <c r="C26" s="80"/>
      <c r="D26" s="83">
        <v>0.61</v>
      </c>
      <c r="G26" s="84" t="s">
        <v>92</v>
      </c>
      <c r="I26" s="85"/>
      <c r="L26" s="110">
        <f>SUM(I22:L22)/D25</f>
        <v>0.90097583826214112</v>
      </c>
    </row>
    <row r="27" spans="1:15" ht="39.6" x14ac:dyDescent="0.25">
      <c r="A27" s="78" t="s">
        <v>93</v>
      </c>
      <c r="B27" s="79"/>
      <c r="C27" s="79"/>
      <c r="D27" s="86">
        <f>D25*D26</f>
        <v>306538.29800000001</v>
      </c>
      <c r="G27" s="65" t="s">
        <v>94</v>
      </c>
    </row>
    <row r="28" spans="1:15" x14ac:dyDescent="0.25">
      <c r="A28" s="79"/>
      <c r="B28" s="79"/>
      <c r="C28" s="79"/>
      <c r="D28" s="79"/>
      <c r="I28" s="68"/>
    </row>
    <row r="29" spans="1:15" x14ac:dyDescent="0.25">
      <c r="A29" s="79" t="s">
        <v>95</v>
      </c>
      <c r="B29" s="80"/>
      <c r="C29" s="79"/>
      <c r="D29" s="80">
        <f>SUM(I2:I15)+K11+K12+SUM(J2:J15)+(K2+L2)+K3+(K9+L9)+K10+SUM(D18:D21)+L10</f>
        <v>324161.8</v>
      </c>
      <c r="I29" s="85"/>
    </row>
    <row r="30" spans="1:15" x14ac:dyDescent="0.25">
      <c r="A30" s="79" t="s">
        <v>96</v>
      </c>
      <c r="B30" s="79"/>
      <c r="C30" s="79"/>
      <c r="D30" s="83">
        <f>D29/D25</f>
        <v>0.64507012432097477</v>
      </c>
    </row>
    <row r="31" spans="1:15" x14ac:dyDescent="0.25">
      <c r="A31" s="79" t="s">
        <v>97</v>
      </c>
      <c r="B31" s="79"/>
      <c r="C31" s="79"/>
      <c r="D31" s="80">
        <f>D29-D27</f>
        <v>17623.501999999979</v>
      </c>
      <c r="E31" s="77">
        <f>D29/D27</f>
        <v>1.0574920070835652</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7" t="s">
        <v>9</v>
      </c>
      <c r="B1" s="97"/>
      <c r="C1" s="97"/>
      <c r="D1" s="97"/>
      <c r="E1" s="97"/>
      <c r="F1" s="97"/>
      <c r="G1" s="97"/>
      <c r="H1" s="97"/>
      <c r="I1" s="97"/>
      <c r="J1" s="97"/>
    </row>
    <row r="2" spans="1:11" ht="15.6" x14ac:dyDescent="0.3">
      <c r="A2" s="97" t="s">
        <v>26</v>
      </c>
      <c r="B2" s="97"/>
      <c r="C2" s="97"/>
      <c r="D2" s="97"/>
      <c r="E2" s="97"/>
      <c r="F2" s="97"/>
      <c r="G2" s="97"/>
      <c r="H2" s="97"/>
      <c r="I2" s="97"/>
      <c r="J2" s="97"/>
    </row>
    <row r="3" spans="1:11" ht="15.6" x14ac:dyDescent="0.3">
      <c r="A3" s="97" t="s">
        <v>3</v>
      </c>
      <c r="B3" s="97"/>
      <c r="C3" s="97"/>
      <c r="D3" s="97"/>
      <c r="E3" s="97"/>
      <c r="F3" s="97"/>
      <c r="G3" s="97"/>
      <c r="H3" s="97"/>
      <c r="I3" s="97"/>
      <c r="J3" s="97"/>
    </row>
    <row r="5" spans="1:11" ht="42.75" customHeight="1" x14ac:dyDescent="0.25">
      <c r="A5" s="98" t="s">
        <v>28</v>
      </c>
      <c r="B5" s="96"/>
      <c r="C5" s="96"/>
      <c r="D5" s="96"/>
      <c r="E5" s="96"/>
      <c r="F5" s="96"/>
      <c r="G5" s="96"/>
      <c r="H5" s="96"/>
      <c r="I5" s="96"/>
      <c r="J5" s="96"/>
    </row>
    <row r="6" spans="1:11" ht="19.5" customHeight="1" x14ac:dyDescent="0.25"/>
    <row r="7" spans="1:11" ht="40.5" customHeight="1" x14ac:dyDescent="0.25">
      <c r="A7" s="99" t="s">
        <v>34</v>
      </c>
      <c r="B7" s="100"/>
      <c r="C7" s="100"/>
      <c r="D7" s="100"/>
      <c r="E7" s="100"/>
      <c r="F7" s="100"/>
      <c r="G7" s="100"/>
      <c r="H7" s="100"/>
      <c r="I7" s="100"/>
      <c r="J7" s="100"/>
    </row>
    <row r="8" spans="1:11" ht="19.5" customHeight="1" x14ac:dyDescent="0.25"/>
    <row r="9" spans="1:11" ht="30.75" customHeight="1" x14ac:dyDescent="0.25">
      <c r="A9" s="96" t="s">
        <v>27</v>
      </c>
      <c r="B9" s="96"/>
      <c r="C9" s="96"/>
      <c r="D9" s="96"/>
      <c r="E9" s="96"/>
      <c r="F9" s="96"/>
      <c r="G9" s="96"/>
      <c r="H9" s="96"/>
      <c r="I9" s="96"/>
      <c r="J9" s="96"/>
    </row>
    <row r="10" spans="1:11" ht="22.5" customHeight="1" x14ac:dyDescent="0.4">
      <c r="A10" s="59" t="s">
        <v>11</v>
      </c>
      <c r="B10" s="58"/>
      <c r="C10" s="58"/>
      <c r="D10" s="58"/>
      <c r="E10" s="58"/>
      <c r="F10" s="58"/>
      <c r="G10" s="58"/>
      <c r="H10" s="58"/>
      <c r="K10" s="36"/>
    </row>
    <row r="11" spans="1:11" ht="30.75" customHeight="1" x14ac:dyDescent="0.25">
      <c r="A11" s="95" t="s">
        <v>29</v>
      </c>
      <c r="B11" s="100"/>
      <c r="C11" s="100"/>
      <c r="D11" s="100"/>
      <c r="E11" s="100"/>
      <c r="F11" s="100"/>
      <c r="G11" s="100"/>
      <c r="H11" s="100"/>
      <c r="I11" s="100"/>
      <c r="J11" s="100"/>
    </row>
    <row r="12" spans="1:11" ht="69.75" customHeight="1" x14ac:dyDescent="0.25">
      <c r="B12" s="95" t="s">
        <v>30</v>
      </c>
      <c r="C12" s="96"/>
      <c r="D12" s="96"/>
      <c r="E12" s="96"/>
      <c r="F12" s="96"/>
      <c r="G12" s="96"/>
      <c r="H12" s="96"/>
      <c r="I12" s="96"/>
      <c r="J12" s="36"/>
    </row>
    <row r="13" spans="1:11" ht="30" customHeight="1" x14ac:dyDescent="0.25">
      <c r="A13" s="3"/>
      <c r="B13" s="3"/>
      <c r="C13" s="3"/>
      <c r="D13" s="3"/>
      <c r="E13" s="3"/>
      <c r="F13" s="3"/>
      <c r="G13" s="3"/>
      <c r="H13" s="3"/>
    </row>
    <row r="14" spans="1:11" ht="45" customHeight="1" x14ac:dyDescent="0.25">
      <c r="A14" s="98" t="s">
        <v>31</v>
      </c>
      <c r="B14" s="105"/>
      <c r="C14" s="105"/>
      <c r="D14" s="105"/>
      <c r="E14" s="105"/>
      <c r="F14" s="105"/>
      <c r="G14" s="105"/>
      <c r="H14" s="105"/>
      <c r="I14" s="105"/>
      <c r="J14" s="105"/>
    </row>
    <row r="15" spans="1:11" ht="19.5" customHeight="1" x14ac:dyDescent="0.25">
      <c r="A15" s="3"/>
      <c r="B15" s="3"/>
      <c r="C15" s="3"/>
      <c r="D15" s="3"/>
      <c r="E15" s="3"/>
      <c r="F15" s="3"/>
      <c r="G15" s="3"/>
      <c r="H15" s="3"/>
    </row>
    <row r="16" spans="1:11" ht="72" customHeight="1" x14ac:dyDescent="0.25">
      <c r="A16" s="95" t="s">
        <v>32</v>
      </c>
      <c r="B16" s="102"/>
      <c r="C16" s="102"/>
      <c r="D16" s="102"/>
      <c r="E16" s="102"/>
      <c r="F16" s="102"/>
      <c r="G16" s="102"/>
      <c r="H16" s="102"/>
      <c r="I16" s="102"/>
      <c r="J16" s="102"/>
    </row>
    <row r="17" spans="1:10" ht="19.5" customHeight="1" x14ac:dyDescent="0.25"/>
    <row r="18" spans="1:10" ht="56.25" customHeight="1" x14ac:dyDescent="0.25">
      <c r="A18" s="101" t="s">
        <v>0</v>
      </c>
      <c r="B18" s="103"/>
      <c r="C18" s="103"/>
      <c r="D18" s="103"/>
      <c r="E18" s="103"/>
      <c r="F18" s="103"/>
      <c r="G18" s="103"/>
      <c r="H18" s="103"/>
      <c r="I18" s="103"/>
      <c r="J18" s="103"/>
    </row>
    <row r="19" spans="1:10" ht="20.25" customHeight="1" x14ac:dyDescent="0.25"/>
    <row r="20" spans="1:10" ht="57.75" customHeight="1" x14ac:dyDescent="0.25">
      <c r="A20" s="104" t="s">
        <v>33</v>
      </c>
      <c r="B20" s="103"/>
      <c r="C20" s="103"/>
      <c r="D20" s="103"/>
      <c r="E20" s="103"/>
      <c r="F20" s="103"/>
      <c r="G20" s="103"/>
      <c r="H20" s="103"/>
      <c r="I20" s="103"/>
      <c r="J20" s="103"/>
    </row>
    <row r="21" spans="1:10" ht="19.5" customHeight="1" x14ac:dyDescent="0.25"/>
    <row r="22" spans="1:10" ht="31.5" customHeight="1" x14ac:dyDescent="0.25">
      <c r="A22" s="101" t="s">
        <v>13</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With steps</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David Kashy</cp:lastModifiedBy>
  <cp:lastPrinted>2015-07-09T19:46:36Z</cp:lastPrinted>
  <dcterms:created xsi:type="dcterms:W3CDTF">2007-10-19T12:34:40Z</dcterms:created>
  <dcterms:modified xsi:type="dcterms:W3CDTF">2024-03-19T12:05:26Z</dcterms:modified>
</cp:coreProperties>
</file>