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0" documentId="8_{7654E7BE-58B2-44A8-941C-82ECC413B0C0}" xr6:coauthVersionLast="36" xr6:coauthVersionMax="36" xr10:uidLastSave="{00000000-0000-0000-0000-000000000000}"/>
  <bookViews>
    <workbookView xWindow="936" yWindow="0" windowWidth="22104" windowHeight="9360" xr2:uid="{62FF6878-5B4C-449D-A5B0-898F3C321D17}"/>
  </bookViews>
  <sheets>
    <sheet name="ME Status Repor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F19" i="1"/>
  <c r="E19" i="1"/>
  <c r="G19" i="1" s="1"/>
  <c r="D19" i="1"/>
  <c r="H19" i="1" s="1"/>
  <c r="C19" i="1"/>
  <c r="B19" i="1"/>
  <c r="M18" i="1"/>
  <c r="L18" i="1"/>
  <c r="K18" i="1"/>
  <c r="J18" i="1"/>
  <c r="I18" i="1"/>
  <c r="F18" i="1"/>
  <c r="E18" i="1"/>
  <c r="D18" i="1"/>
  <c r="H18" i="1" s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K16" i="1"/>
  <c r="I16" i="1"/>
  <c r="F16" i="1"/>
  <c r="E16" i="1"/>
  <c r="D16" i="1"/>
  <c r="H16" i="1" s="1"/>
  <c r="B16" i="1"/>
  <c r="M15" i="1"/>
  <c r="L15" i="1"/>
  <c r="K15" i="1"/>
  <c r="J15" i="1"/>
  <c r="I15" i="1"/>
  <c r="F15" i="1"/>
  <c r="E15" i="1"/>
  <c r="D15" i="1"/>
  <c r="H15" i="1" s="1"/>
  <c r="B15" i="1"/>
  <c r="M14" i="1"/>
  <c r="K14" i="1"/>
  <c r="J14" i="1"/>
  <c r="I14" i="1"/>
  <c r="G14" i="1"/>
  <c r="F14" i="1"/>
  <c r="E14" i="1"/>
  <c r="D14" i="1"/>
  <c r="H14" i="1" s="1"/>
  <c r="B14" i="1"/>
  <c r="M13" i="1"/>
  <c r="K13" i="1"/>
  <c r="J13" i="1"/>
  <c r="I13" i="1"/>
  <c r="G13" i="1"/>
  <c r="F13" i="1"/>
  <c r="H13" i="1" s="1"/>
  <c r="E13" i="1"/>
  <c r="D13" i="1"/>
  <c r="B13" i="1"/>
  <c r="M12" i="1"/>
  <c r="L12" i="1"/>
  <c r="K12" i="1"/>
  <c r="J12" i="1"/>
  <c r="I12" i="1"/>
  <c r="F12" i="1"/>
  <c r="E12" i="1"/>
  <c r="D12" i="1"/>
  <c r="H12" i="1" s="1"/>
  <c r="C12" i="1"/>
  <c r="B12" i="1"/>
  <c r="M11" i="1"/>
  <c r="L11" i="1"/>
  <c r="K11" i="1"/>
  <c r="J11" i="1"/>
  <c r="I11" i="1"/>
  <c r="H11" i="1"/>
  <c r="G11" i="1"/>
  <c r="F11" i="1"/>
  <c r="E11" i="1"/>
  <c r="D11" i="1"/>
  <c r="B11" i="1"/>
  <c r="M10" i="1"/>
  <c r="K10" i="1"/>
  <c r="J10" i="1"/>
  <c r="I10" i="1"/>
  <c r="G10" i="1"/>
  <c r="F10" i="1"/>
  <c r="E10" i="1"/>
  <c r="D10" i="1"/>
  <c r="H10" i="1" s="1"/>
  <c r="B10" i="1"/>
  <c r="M9" i="1"/>
  <c r="K9" i="1"/>
  <c r="I9" i="1"/>
  <c r="F9" i="1"/>
  <c r="E9" i="1"/>
  <c r="D9" i="1"/>
  <c r="H9" i="1" s="1"/>
  <c r="B9" i="1"/>
  <c r="M8" i="1"/>
  <c r="L8" i="1"/>
  <c r="K8" i="1"/>
  <c r="J8" i="1"/>
  <c r="I8" i="1"/>
  <c r="F8" i="1"/>
  <c r="H8" i="1" s="1"/>
  <c r="E8" i="1"/>
  <c r="D8" i="1"/>
  <c r="G8" i="1" s="1"/>
  <c r="B8" i="1"/>
  <c r="M7" i="1"/>
  <c r="K7" i="1"/>
  <c r="J7" i="1"/>
  <c r="I7" i="1"/>
  <c r="F7" i="1"/>
  <c r="H7" i="1" s="1"/>
  <c r="E7" i="1"/>
  <c r="G7" i="1" s="1"/>
  <c r="D7" i="1"/>
  <c r="B7" i="1"/>
  <c r="M6" i="1"/>
  <c r="K6" i="1"/>
  <c r="J6" i="1"/>
  <c r="I6" i="1"/>
  <c r="F6" i="1"/>
  <c r="E6" i="1"/>
  <c r="D6" i="1"/>
  <c r="H6" i="1" s="1"/>
  <c r="B6" i="1"/>
  <c r="M5" i="1"/>
  <c r="L5" i="1"/>
  <c r="K5" i="1"/>
  <c r="J5" i="1"/>
  <c r="I5" i="1"/>
  <c r="F5" i="1"/>
  <c r="E5" i="1"/>
  <c r="D5" i="1"/>
  <c r="H5" i="1" s="1"/>
  <c r="C5" i="1"/>
  <c r="B5" i="1"/>
  <c r="M4" i="1"/>
  <c r="K4" i="1"/>
  <c r="J4" i="1"/>
  <c r="I4" i="1"/>
  <c r="F4" i="1"/>
  <c r="H4" i="1" s="1"/>
  <c r="E4" i="1"/>
  <c r="G4" i="1" s="1"/>
  <c r="D4" i="1"/>
  <c r="B4" i="1"/>
  <c r="A24" i="1" s="1"/>
  <c r="G5" i="1" l="1"/>
  <c r="G16" i="1"/>
  <c r="G15" i="1"/>
  <c r="G12" i="1"/>
  <c r="G18" i="1"/>
  <c r="G9" i="1"/>
  <c r="G6" i="1"/>
</calcChain>
</file>

<file path=xl/sharedStrings.xml><?xml version="1.0" encoding="utf-8"?>
<sst xmlns="http://schemas.openxmlformats.org/spreadsheetml/2006/main" count="52" uniqueCount="49">
  <si>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</si>
  <si>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</si>
  <si>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</si>
  <si>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</si>
  <si>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</si>
  <si>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</si>
  <si>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</si>
  <si>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</si>
  <si>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</si>
  <si>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</si>
  <si>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</si>
  <si>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</si>
  <si>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</si>
  <si>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</si>
  <si>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</si>
  <si>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24-C0097</t>
  </si>
  <si>
    <t>ANDERSON &amp; DAHLEN INC</t>
  </si>
  <si>
    <t>jessie@jlab.org</t>
  </si>
  <si>
    <t>19C0197016</t>
  </si>
  <si>
    <t>19C0197017</t>
  </si>
  <si>
    <t>CLARK NEXSEN INC</t>
  </si>
  <si>
    <t>scottb@jlab.org</t>
  </si>
  <si>
    <t>19C0197018</t>
  </si>
  <si>
    <t>24-D0258</t>
  </si>
  <si>
    <t>GENERAL ATOMICS</t>
  </si>
  <si>
    <t>24-C0512</t>
  </si>
  <si>
    <t xml:space="preserve">INFN  ISTITUTO NAZIONALE </t>
  </si>
  <si>
    <t>KIM, CHARLIE</t>
  </si>
  <si>
    <t>ckim@jlab.org</t>
  </si>
  <si>
    <t>24-C0184</t>
  </si>
  <si>
    <t>KAMATICS CORPORATION</t>
  </si>
  <si>
    <t>dion@jlab.org</t>
  </si>
  <si>
    <t>24-D0362</t>
  </si>
  <si>
    <t>LINDE GMBH</t>
  </si>
  <si>
    <t>22-D0013</t>
  </si>
  <si>
    <t>24-C0282</t>
  </si>
  <si>
    <t>MAJOR TOOL &amp; MACHINE INC</t>
  </si>
  <si>
    <t>cedric@jlab.org</t>
  </si>
  <si>
    <t>24-C0141</t>
  </si>
  <si>
    <t>OAK RIDGE TOOL-ENG INC</t>
  </si>
  <si>
    <t>24-C0335</t>
  </si>
  <si>
    <t>QUANTUM DESIGN INC</t>
  </si>
  <si>
    <t>23-D1614</t>
  </si>
  <si>
    <t>SIEMENS PRODUCT LIFECYCLE</t>
  </si>
  <si>
    <t>tolbert@jlab.org</t>
  </si>
  <si>
    <t>21C0935003</t>
  </si>
  <si>
    <t>23-D1407</t>
  </si>
  <si>
    <t>21-D1483</t>
  </si>
  <si>
    <t>Open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</si>
</sst>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8" fillId="0" borderId="0"/>
  </cellStyleXfs>
  <cellXfs count="3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</cellXfs>
  <cellStyles count="4">
    <cellStyle name="20% - Accent5" xfId="2" builtinId="46"/>
    <cellStyle name="Comma" xfId="1" builtinId="3"/>
    <cellStyle name="Normal" xfId="0" builtinId="0"/>
    <cellStyle name="Normal 2" xfId="3" xr:uid="{5D2CF0C5-F935-4CD1-8B64-FAB023B8ECEA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FY23"/>
      <sheetName val="FY24"/>
      <sheetName val="Buyers"/>
      <sheetName val="Suprvs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 INC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 INC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 INC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 xml:space="preserve"> 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T3334</v>
          </cell>
          <cell r="E217" t="str">
            <v>BRITTANY TOLBERT</v>
          </cell>
          <cell r="F217" t="str">
            <v>OLDDO4</v>
          </cell>
          <cell r="G217" t="str">
            <v>OLD DOMINION UNIV. RESEAR</v>
          </cell>
          <cell r="H217" t="str">
            <v>S</v>
          </cell>
          <cell r="I217" t="str">
            <v>System Closed</v>
          </cell>
          <cell r="J217">
            <v>4254729.3099999996</v>
          </cell>
          <cell r="K217">
            <v>4254729.3099999996</v>
          </cell>
          <cell r="L217">
            <v>4254729.3099999996</v>
          </cell>
          <cell r="M217">
            <v>4254729.3099999996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 xml:space="preserve"> 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S</v>
          </cell>
          <cell r="I219" t="str">
            <v>System Closed</v>
          </cell>
          <cell r="J219">
            <v>534963.47</v>
          </cell>
          <cell r="K219">
            <v>534963.47</v>
          </cell>
          <cell r="L219">
            <v>534963.47</v>
          </cell>
          <cell r="M219">
            <v>534963.47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T3153</v>
          </cell>
          <cell r="E220" t="str">
            <v>MELISSA TORRES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867339.8</v>
          </cell>
          <cell r="K220">
            <v>862209.8</v>
          </cell>
          <cell r="L220">
            <v>862094.34</v>
          </cell>
          <cell r="M220">
            <v>862094.34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T3334</v>
          </cell>
          <cell r="E221" t="str">
            <v>BRITTANY TOLBERT</v>
          </cell>
          <cell r="F221" t="str">
            <v>OLDDO4</v>
          </cell>
          <cell r="G221" t="str">
            <v>OLD DOMINION UNIV. RESEAR</v>
          </cell>
          <cell r="H221" t="str">
            <v>S</v>
          </cell>
          <cell r="I221" t="str">
            <v>System Closed</v>
          </cell>
          <cell r="J221">
            <v>2224992.59</v>
          </cell>
          <cell r="K221">
            <v>2224998.59</v>
          </cell>
          <cell r="L221">
            <v>2224992.59</v>
          </cell>
          <cell r="M221">
            <v>2224992.59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T3334</v>
          </cell>
          <cell r="E222" t="str">
            <v>BRITTANY TOLBERT</v>
          </cell>
          <cell r="F222" t="str">
            <v>HAMUNI</v>
          </cell>
          <cell r="G222" t="str">
            <v>HAMPTON UNIVERSITY</v>
          </cell>
          <cell r="H222" t="str">
            <v>S</v>
          </cell>
          <cell r="I222" t="str">
            <v>System Closed</v>
          </cell>
          <cell r="J222">
            <v>318250</v>
          </cell>
          <cell r="K222">
            <v>318250</v>
          </cell>
          <cell r="L222">
            <v>318250</v>
          </cell>
          <cell r="M222">
            <v>318250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 xml:space="preserve"> 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S</v>
          </cell>
          <cell r="I227" t="str">
            <v>System Closed</v>
          </cell>
          <cell r="J227">
            <v>339556.89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 xml:space="preserve"> 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S</v>
          </cell>
          <cell r="I228" t="str">
            <v>System Closed</v>
          </cell>
          <cell r="J228">
            <v>1054278.6000000001</v>
          </cell>
          <cell r="K228">
            <v>1054278.6000000001</v>
          </cell>
          <cell r="L228">
            <v>1054278.6000000001</v>
          </cell>
          <cell r="M228">
            <v>1054278.6000000001</v>
          </cell>
          <cell r="N228" t="str">
            <v>T HURATIAK/R NELSON/55B</v>
          </cell>
          <cell r="O228" t="str">
            <v>NELSON, RICHARD M</v>
          </cell>
          <cell r="P228" t="str">
            <v xml:space="preserve"> 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T3153</v>
          </cell>
          <cell r="E233" t="str">
            <v>MELISSA TORRES</v>
          </cell>
          <cell r="F233" t="str">
            <v>W&amp;M</v>
          </cell>
          <cell r="G233" t="str">
            <v>COLLEGE OF WILLIAM &amp; MARY</v>
          </cell>
          <cell r="H233" t="str">
            <v>S</v>
          </cell>
          <cell r="I233" t="str">
            <v>System Closed</v>
          </cell>
          <cell r="J233">
            <v>1743427.65</v>
          </cell>
          <cell r="K233">
            <v>1743427.66</v>
          </cell>
          <cell r="L233">
            <v>1743427.65</v>
          </cell>
          <cell r="M233">
            <v>1743427.65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T3334</v>
          </cell>
          <cell r="E242" t="str">
            <v>BRITTANY TOLBERT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816846.76</v>
          </cell>
          <cell r="K242">
            <v>798702.74</v>
          </cell>
          <cell r="L242">
            <v>759725.36</v>
          </cell>
          <cell r="M242">
            <v>759725.36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T3334</v>
          </cell>
          <cell r="E243" t="str">
            <v>BRITTANY TOLBERT</v>
          </cell>
          <cell r="F243" t="str">
            <v>INDIAN</v>
          </cell>
          <cell r="G243" t="str">
            <v>TRUSTEES OF INDIANA UNIVE</v>
          </cell>
          <cell r="H243" t="str">
            <v>S</v>
          </cell>
          <cell r="I243" t="str">
            <v>System Closed</v>
          </cell>
          <cell r="J243">
            <v>694459.92</v>
          </cell>
          <cell r="K243">
            <v>694459.92</v>
          </cell>
          <cell r="L243">
            <v>694459.92</v>
          </cell>
          <cell r="M243">
            <v>694459.92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S</v>
          </cell>
          <cell r="I249" t="str">
            <v>System Closed</v>
          </cell>
          <cell r="J249">
            <v>133909.47</v>
          </cell>
          <cell r="K249">
            <v>133909.47</v>
          </cell>
          <cell r="L249">
            <v>133909.47</v>
          </cell>
          <cell r="M249">
            <v>133909.47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S</v>
          </cell>
          <cell r="I253" t="str">
            <v>System Closed</v>
          </cell>
          <cell r="J253">
            <v>1517137</v>
          </cell>
          <cell r="K253">
            <v>1517137</v>
          </cell>
          <cell r="L253">
            <v>1517137</v>
          </cell>
          <cell r="M253">
            <v>1517137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309243.58</v>
          </cell>
          <cell r="K254">
            <v>301880.64</v>
          </cell>
          <cell r="L254">
            <v>254021.53</v>
          </cell>
          <cell r="M254">
            <v>254021.53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T3334</v>
          </cell>
          <cell r="E256" t="str">
            <v>BRITTANY TOLBERT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159217.48000000001</v>
          </cell>
          <cell r="K256">
            <v>157957.48000000001</v>
          </cell>
          <cell r="L256">
            <v>157957.43</v>
          </cell>
          <cell r="M256">
            <v>157957.43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S</v>
          </cell>
          <cell r="I259" t="str">
            <v>System Closed</v>
          </cell>
          <cell r="J259">
            <v>124123.04</v>
          </cell>
          <cell r="K259">
            <v>124123.04</v>
          </cell>
          <cell r="L259">
            <v>124123.04</v>
          </cell>
          <cell r="M259">
            <v>124123.04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 xml:space="preserve"> 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O</v>
          </cell>
          <cell r="I265" t="str">
            <v>Open</v>
          </cell>
          <cell r="J265">
            <v>136226.35</v>
          </cell>
          <cell r="K265">
            <v>133054.18</v>
          </cell>
          <cell r="L265">
            <v>118623.01</v>
          </cell>
          <cell r="M265">
            <v>118623.01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 xml:space="preserve"> 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C</v>
          </cell>
          <cell r="I267" t="str">
            <v>Closed</v>
          </cell>
          <cell r="J267">
            <v>3689831.35</v>
          </cell>
          <cell r="K267">
            <v>3689860.69</v>
          </cell>
          <cell r="L267">
            <v>3689831.35</v>
          </cell>
          <cell r="M267">
            <v>3689831.35</v>
          </cell>
          <cell r="N267" t="str">
            <v>M TORRES/C SNETTER</v>
          </cell>
          <cell r="O267" t="str">
            <v>BENTIVEGNA, SCOTT M</v>
          </cell>
          <cell r="P267" t="str">
            <v>scottb@jlab.org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19C0197016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CLARKN</v>
          </cell>
          <cell r="G268" t="str">
            <v>CLARK NEXSEN INC</v>
          </cell>
          <cell r="H268" t="str">
            <v>O</v>
          </cell>
          <cell r="I268" t="str">
            <v>Open</v>
          </cell>
          <cell r="J268">
            <v>85000</v>
          </cell>
          <cell r="K268">
            <v>37997</v>
          </cell>
          <cell r="L268">
            <v>36879.879999999997</v>
          </cell>
          <cell r="M268">
            <v>36879.879999999997</v>
          </cell>
          <cell r="N268" t="str">
            <v>BLDG 28 RM 67A DOLBECK</v>
          </cell>
          <cell r="O268" t="str">
            <v>DOLBECK, JOEL</v>
          </cell>
          <cell r="P268" t="str">
            <v>dolbeck@jlab.org</v>
          </cell>
          <cell r="Q268" t="str">
            <v>BENTIVEGNA, SCOTT M</v>
          </cell>
          <cell r="R268" t="str">
            <v>scottb@jlab.org</v>
          </cell>
        </row>
        <row r="269">
          <cell r="A269" t="str">
            <v>19C0197017</v>
          </cell>
          <cell r="B269">
            <v>0</v>
          </cell>
          <cell r="C269" t="str">
            <v>S</v>
          </cell>
          <cell r="D269" t="str">
            <v>T3153</v>
          </cell>
          <cell r="E269" t="str">
            <v>MELISSA TORRES</v>
          </cell>
          <cell r="F269" t="str">
            <v>CLARKN</v>
          </cell>
          <cell r="G269" t="str">
            <v>CLARK NEXSEN INC</v>
          </cell>
          <cell r="H269" t="str">
            <v>O</v>
          </cell>
          <cell r="I269" t="str">
            <v>Open</v>
          </cell>
          <cell r="J269">
            <v>1455518.29</v>
          </cell>
          <cell r="K269">
            <v>482660.08</v>
          </cell>
          <cell r="L269">
            <v>482534.04</v>
          </cell>
          <cell r="M269">
            <v>482534.04</v>
          </cell>
          <cell r="N269" t="str">
            <v>BLDG 28 RM 10 SCOTTB</v>
          </cell>
          <cell r="O269" t="str">
            <v>BENTIVEGNA, SCOTT M</v>
          </cell>
          <cell r="P269" t="str">
            <v>scottb@jlab.org</v>
          </cell>
          <cell r="Q269" t="str">
            <v>SMITH, CORRY E</v>
          </cell>
          <cell r="R269" t="str">
            <v>csmith@jlab.org</v>
          </cell>
        </row>
        <row r="270">
          <cell r="A270" t="str">
            <v>19C0197018</v>
          </cell>
          <cell r="B270">
            <v>0</v>
          </cell>
          <cell r="C270" t="str">
            <v>S</v>
          </cell>
          <cell r="D270" t="str">
            <v>T3153</v>
          </cell>
          <cell r="E270" t="str">
            <v>MELISSA TORRES</v>
          </cell>
          <cell r="F270" t="str">
            <v>CLARKN</v>
          </cell>
          <cell r="G270" t="str">
            <v>CLARK NEXSEN INC</v>
          </cell>
          <cell r="H270" t="str">
            <v>O</v>
          </cell>
          <cell r="I270" t="str">
            <v>Open</v>
          </cell>
          <cell r="J270">
            <v>95411.9</v>
          </cell>
          <cell r="K270">
            <v>53106.26</v>
          </cell>
          <cell r="L270">
            <v>53099.29</v>
          </cell>
          <cell r="M270">
            <v>53099.29</v>
          </cell>
          <cell r="N270" t="str">
            <v>BLDG 28 RM 10 SCOTTB</v>
          </cell>
          <cell r="O270" t="str">
            <v>BENTIVEGNA, SCOTT M</v>
          </cell>
          <cell r="P270" t="str">
            <v>scottb@jlab.org</v>
          </cell>
          <cell r="Q270" t="str">
            <v>SMITH, CORRY E</v>
          </cell>
          <cell r="R270" t="str">
            <v>csmith@jlab.org</v>
          </cell>
        </row>
        <row r="271">
          <cell r="A271" t="str">
            <v>20-C0004</v>
          </cell>
          <cell r="B271">
            <v>0</v>
          </cell>
          <cell r="C271" t="str">
            <v>S</v>
          </cell>
          <cell r="D271" t="str">
            <v>T3153</v>
          </cell>
          <cell r="E271" t="str">
            <v>MELISSA TORRES</v>
          </cell>
          <cell r="F271" t="str">
            <v>SUMIT2</v>
          </cell>
          <cell r="G271" t="str">
            <v>SUMITOMO CORP OF AMERICAS</v>
          </cell>
          <cell r="H271" t="str">
            <v>S</v>
          </cell>
          <cell r="I271" t="str">
            <v>System Closed</v>
          </cell>
          <cell r="J271">
            <v>368872</v>
          </cell>
          <cell r="K271">
            <v>368872</v>
          </cell>
          <cell r="L271">
            <v>368872</v>
          </cell>
          <cell r="M271">
            <v>368872</v>
          </cell>
          <cell r="N271" t="str">
            <v>M TORRES/G CHENG</v>
          </cell>
          <cell r="O271" t="str">
            <v>TORRES, MELISSA C</v>
          </cell>
          <cell r="P271" t="str">
            <v>torres@jlab.org</v>
          </cell>
          <cell r="Q271" t="str">
            <v>CHENG, GUANGFENG</v>
          </cell>
          <cell r="R271" t="str">
            <v>cheng@jlab.org</v>
          </cell>
        </row>
        <row r="272">
          <cell r="A272" t="str">
            <v>20-C0007</v>
          </cell>
          <cell r="B272">
            <v>0</v>
          </cell>
          <cell r="C272" t="str">
            <v>S</v>
          </cell>
          <cell r="D272" t="str">
            <v>370932</v>
          </cell>
          <cell r="E272" t="str">
            <v>CHARLIE KIM</v>
          </cell>
          <cell r="F272" t="str">
            <v>ANDDAH</v>
          </cell>
          <cell r="G272" t="str">
            <v>ANDERSON &amp; DAHLEN INC</v>
          </cell>
          <cell r="H272" t="str">
            <v>S</v>
          </cell>
          <cell r="I272" t="str">
            <v>System Closed</v>
          </cell>
          <cell r="J272">
            <v>1573625.98</v>
          </cell>
          <cell r="K272">
            <v>1573625.98</v>
          </cell>
          <cell r="L272">
            <v>1573625.98</v>
          </cell>
          <cell r="M272">
            <v>1573625.98</v>
          </cell>
          <cell r="N272" t="str">
            <v>C KIM/MARCHLIK</v>
          </cell>
          <cell r="O272" t="str">
            <v>MARCHLIK, MATTHEW J</v>
          </cell>
          <cell r="P272" t="str">
            <v>marchlik@jlab.org</v>
          </cell>
          <cell r="Q272" t="str">
            <v>HUQUE, NAEEM A</v>
          </cell>
          <cell r="R272" t="str">
            <v>huque@jlab.org</v>
          </cell>
        </row>
        <row r="273">
          <cell r="A273" t="str">
            <v>20-C0009</v>
          </cell>
          <cell r="B273">
            <v>0</v>
          </cell>
          <cell r="C273" t="str">
            <v>S</v>
          </cell>
          <cell r="D273" t="str">
            <v>370932</v>
          </cell>
          <cell r="E273" t="str">
            <v>CHARLIE KIM</v>
          </cell>
          <cell r="F273" t="str">
            <v>KELTEC</v>
          </cell>
          <cell r="G273" t="str">
            <v>KELLER TECHNOLOGY CORP.</v>
          </cell>
          <cell r="H273" t="str">
            <v>S</v>
          </cell>
          <cell r="I273" t="str">
            <v>System Closed</v>
          </cell>
          <cell r="J273">
            <v>283136.48</v>
          </cell>
          <cell r="K273">
            <v>283136.48</v>
          </cell>
          <cell r="L273">
            <v>283136.48</v>
          </cell>
          <cell r="M273">
            <v>283136.48</v>
          </cell>
          <cell r="N273" t="str">
            <v>T PESHEHONOFF/N HUQUE</v>
          </cell>
          <cell r="O273" t="str">
            <v>HUQUE, NAEEM A</v>
          </cell>
          <cell r="P273" t="str">
            <v>huque@jlab.org</v>
          </cell>
          <cell r="Q273" t="str">
            <v>SAVRANSKY, DAVID</v>
          </cell>
          <cell r="R273" t="str">
            <v>dsavr@jlab.org</v>
          </cell>
        </row>
        <row r="274">
          <cell r="A274" t="str">
            <v>20-C0011</v>
          </cell>
          <cell r="B274">
            <v>0</v>
          </cell>
          <cell r="C274" t="str">
            <v>S</v>
          </cell>
          <cell r="D274" t="str">
            <v>P2226</v>
          </cell>
          <cell r="E274" t="str">
            <v>THEODORE PESHEHONOFF</v>
          </cell>
          <cell r="F274" t="str">
            <v>SCIAKY</v>
          </cell>
          <cell r="G274" t="str">
            <v>SCIAKY INC</v>
          </cell>
          <cell r="H274" t="str">
            <v>S</v>
          </cell>
          <cell r="I274" t="str">
            <v>System Closed</v>
          </cell>
          <cell r="J274">
            <v>1588647</v>
          </cell>
          <cell r="K274">
            <v>1588647</v>
          </cell>
          <cell r="L274">
            <v>1588647</v>
          </cell>
          <cell r="M274">
            <v>1588647</v>
          </cell>
          <cell r="N274" t="str">
            <v>PESHEHONOFF/PHILIP DENNY</v>
          </cell>
          <cell r="O274" t="str">
            <v>PESHEHONOFF, THEODORE</v>
          </cell>
          <cell r="P274" t="str">
            <v xml:space="preserve"> </v>
          </cell>
          <cell r="Q274" t="str">
            <v>DENNY, PHILIP J</v>
          </cell>
          <cell r="R274" t="str">
            <v>denny@jlab.org</v>
          </cell>
        </row>
        <row r="275">
          <cell r="A275" t="str">
            <v>20-C0029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JOSOAT</v>
          </cell>
          <cell r="G275" t="str">
            <v>JOSEPH OAT CORPORATION</v>
          </cell>
          <cell r="H275" t="str">
            <v>S</v>
          </cell>
          <cell r="I275" t="str">
            <v>System Closed</v>
          </cell>
          <cell r="J275">
            <v>1848089.6000000001</v>
          </cell>
          <cell r="K275">
            <v>1848089.6000000001</v>
          </cell>
          <cell r="L275">
            <v>1848089.6000000001</v>
          </cell>
          <cell r="M275">
            <v>1848089.6000000001</v>
          </cell>
          <cell r="N275" t="str">
            <v>T HURITIAK/K WILSON/MIKED</v>
          </cell>
          <cell r="O275" t="str">
            <v>WILSON, KATHERINE M</v>
          </cell>
          <cell r="P275" t="str">
            <v>kwilson@jlab.org</v>
          </cell>
          <cell r="Q275" t="str">
            <v>HURATIAK, THOMAS</v>
          </cell>
          <cell r="R275" t="str">
            <v>huratiak@jlab.org</v>
          </cell>
        </row>
        <row r="276">
          <cell r="A276" t="str">
            <v>20-C0031</v>
          </cell>
          <cell r="B276">
            <v>0</v>
          </cell>
          <cell r="C276" t="str">
            <v>S</v>
          </cell>
          <cell r="D276" t="str">
            <v>K7103</v>
          </cell>
          <cell r="E276" t="str">
            <v>MICHELE KHASIDIS</v>
          </cell>
          <cell r="F276" t="str">
            <v>GEOWAS</v>
          </cell>
          <cell r="G276" t="str">
            <v>GEORGE WASHINGTON UNIV</v>
          </cell>
          <cell r="H276" t="str">
            <v>O</v>
          </cell>
          <cell r="I276" t="str">
            <v>Open</v>
          </cell>
          <cell r="J276">
            <v>337442.3</v>
          </cell>
          <cell r="K276">
            <v>334147.17</v>
          </cell>
          <cell r="L276">
            <v>322614.18</v>
          </cell>
          <cell r="M276">
            <v>322614.18</v>
          </cell>
          <cell r="N276" t="str">
            <v>M KHASIDIS/T STEWART</v>
          </cell>
          <cell r="O276" t="str">
            <v>STEWART, TANYA-GAYE N</v>
          </cell>
          <cell r="P276" t="str">
            <v>fraites@jlab.org</v>
          </cell>
        </row>
        <row r="277">
          <cell r="A277" t="str">
            <v>20-C0248</v>
          </cell>
          <cell r="B277">
            <v>0</v>
          </cell>
          <cell r="C277" t="str">
            <v>S</v>
          </cell>
          <cell r="D277" t="str">
            <v>H3243</v>
          </cell>
          <cell r="E277" t="str">
            <v>THOMAS HURATIAK</v>
          </cell>
          <cell r="F277" t="str">
            <v>ABILIT</v>
          </cell>
          <cell r="G277" t="str">
            <v>BENNU GROUP INC</v>
          </cell>
          <cell r="H277" t="str">
            <v>S</v>
          </cell>
          <cell r="I277" t="str">
            <v>System Closed</v>
          </cell>
          <cell r="J277">
            <v>430818</v>
          </cell>
          <cell r="K277">
            <v>430818</v>
          </cell>
          <cell r="L277">
            <v>430818</v>
          </cell>
          <cell r="M277">
            <v>430818</v>
          </cell>
          <cell r="N277" t="str">
            <v>T HURATIAK/M MARCHLIK</v>
          </cell>
          <cell r="O277" t="str">
            <v>MARCHLIK, MATTHEW J</v>
          </cell>
          <cell r="P277" t="str">
            <v>marchlik@jlab.org</v>
          </cell>
          <cell r="Q277" t="str">
            <v>WILSON, KATHERINE M</v>
          </cell>
          <cell r="R277" t="str">
            <v>kwilson@jlab.org</v>
          </cell>
        </row>
        <row r="278">
          <cell r="A278" t="str">
            <v>20-C0336</v>
          </cell>
          <cell r="B278">
            <v>0</v>
          </cell>
          <cell r="C278" t="str">
            <v>S</v>
          </cell>
          <cell r="D278" t="str">
            <v>H3243</v>
          </cell>
          <cell r="E278" t="str">
            <v>THOMAS HURATIAK</v>
          </cell>
          <cell r="F278" t="str">
            <v>COMPOW</v>
          </cell>
          <cell r="G278" t="str">
            <v>CPI INTERNATIONAL INC</v>
          </cell>
          <cell r="H278" t="str">
            <v>O</v>
          </cell>
          <cell r="I278" t="str">
            <v>Open</v>
          </cell>
          <cell r="J278">
            <v>7235641.7400000002</v>
          </cell>
          <cell r="K278">
            <v>7058641.7400000002</v>
          </cell>
          <cell r="L278">
            <v>7058641.7400000002</v>
          </cell>
          <cell r="M278">
            <v>7058641.7400000002</v>
          </cell>
          <cell r="N278" t="str">
            <v>HURATIAK/HUQUE</v>
          </cell>
          <cell r="O278" t="str">
            <v>OAST, MICHELLE E</v>
          </cell>
          <cell r="P278" t="str">
            <v>weinmann@jlab.org</v>
          </cell>
          <cell r="Q278" t="str">
            <v>HURATIAK, THOMAS</v>
          </cell>
          <cell r="R278" t="str">
            <v>huratiak@jlab.org</v>
          </cell>
        </row>
        <row r="279">
          <cell r="A279" t="str">
            <v>20-C0375</v>
          </cell>
          <cell r="B279">
            <v>0</v>
          </cell>
          <cell r="C279" t="str">
            <v>S</v>
          </cell>
          <cell r="D279" t="str">
            <v>T3153</v>
          </cell>
          <cell r="E279" t="str">
            <v>MELISSA TORRES</v>
          </cell>
          <cell r="F279" t="str">
            <v>TECPR2</v>
          </cell>
          <cell r="G279" t="str">
            <v>TECHNIFAB PRODUCTS INC</v>
          </cell>
          <cell r="H279" t="str">
            <v>S</v>
          </cell>
          <cell r="I279" t="str">
            <v>System Closed</v>
          </cell>
          <cell r="J279">
            <v>197860.1</v>
          </cell>
          <cell r="K279">
            <v>197864.74</v>
          </cell>
          <cell r="L279">
            <v>197860.1</v>
          </cell>
          <cell r="M279">
            <v>197860.1</v>
          </cell>
          <cell r="N279" t="str">
            <v>M TORRES/N LAVERDURE</v>
          </cell>
          <cell r="O279" t="str">
            <v>TORRES, MELISSA C</v>
          </cell>
          <cell r="P279" t="str">
            <v>torres@jlab.org</v>
          </cell>
          <cell r="Q279" t="str">
            <v>LAVERDURE, NATHANIEL A</v>
          </cell>
          <cell r="R279" t="str">
            <v>nal@jlab.org</v>
          </cell>
        </row>
        <row r="280">
          <cell r="A280" t="str">
            <v>20-C0439</v>
          </cell>
          <cell r="B280">
            <v>0</v>
          </cell>
          <cell r="C280" t="str">
            <v>S</v>
          </cell>
          <cell r="D280" t="str">
            <v>M8395</v>
          </cell>
          <cell r="E280" t="str">
            <v>DEANN MADDOX</v>
          </cell>
          <cell r="F280" t="str">
            <v>MEYER</v>
          </cell>
          <cell r="G280" t="str">
            <v>MEYER TOOL &amp; MFG INC</v>
          </cell>
          <cell r="H280" t="str">
            <v>S</v>
          </cell>
          <cell r="I280" t="str">
            <v>System Closed</v>
          </cell>
          <cell r="J280">
            <v>335820</v>
          </cell>
          <cell r="K280">
            <v>335820</v>
          </cell>
          <cell r="L280">
            <v>335820</v>
          </cell>
          <cell r="M280">
            <v>335820</v>
          </cell>
          <cell r="N280" t="str">
            <v>D MADDOX/M MARCHLIK</v>
          </cell>
          <cell r="O280" t="str">
            <v>MARCHLIK, MATTHEW J</v>
          </cell>
          <cell r="P280" t="str">
            <v>marchlik@jlab.org</v>
          </cell>
        </row>
        <row r="281">
          <cell r="A281" t="str">
            <v>20-C0499</v>
          </cell>
          <cell r="B281">
            <v>0</v>
          </cell>
          <cell r="C281" t="str">
            <v>S</v>
          </cell>
          <cell r="D281" t="str">
            <v>L3135</v>
          </cell>
          <cell r="E281" t="str">
            <v>MITCHELL LANEY</v>
          </cell>
          <cell r="F281" t="str">
            <v>MEYER</v>
          </cell>
          <cell r="G281" t="str">
            <v>MEYER TOOL &amp; MFG INC</v>
          </cell>
          <cell r="H281" t="str">
            <v>S</v>
          </cell>
          <cell r="I281" t="str">
            <v>System Closed</v>
          </cell>
          <cell r="J281">
            <v>1795723.99</v>
          </cell>
          <cell r="K281">
            <v>1795724</v>
          </cell>
          <cell r="L281">
            <v>1795723.99</v>
          </cell>
          <cell r="M281">
            <v>1795723.99</v>
          </cell>
          <cell r="N281" t="str">
            <v>M LANEY/G CHENG</v>
          </cell>
          <cell r="O281" t="str">
            <v>CHENG, GUANGFENG</v>
          </cell>
          <cell r="P281" t="str">
            <v>cheng@jlab.org</v>
          </cell>
          <cell r="Q281" t="str">
            <v>LANEY, MITCHELL L</v>
          </cell>
          <cell r="R281" t="str">
            <v>laney@jlab.org</v>
          </cell>
        </row>
        <row r="282">
          <cell r="A282" t="str">
            <v>20-C0568</v>
          </cell>
          <cell r="B282">
            <v>0</v>
          </cell>
          <cell r="C282" t="str">
            <v>S</v>
          </cell>
          <cell r="D282" t="str">
            <v>K7103</v>
          </cell>
          <cell r="E282" t="str">
            <v>MICHELE KHASIDIS</v>
          </cell>
          <cell r="F282" t="str">
            <v>UCRIVR</v>
          </cell>
          <cell r="G282" t="str">
            <v>UNIVERSITY OF CALIFORNIA</v>
          </cell>
          <cell r="H282" t="str">
            <v>O</v>
          </cell>
          <cell r="I282" t="str">
            <v>Open</v>
          </cell>
          <cell r="J282">
            <v>337939.71</v>
          </cell>
          <cell r="K282">
            <v>332939.71000000002</v>
          </cell>
          <cell r="L282">
            <v>267434.11</v>
          </cell>
          <cell r="M282">
            <v>267434.11</v>
          </cell>
          <cell r="N282" t="str">
            <v>M KHASIDIS/T STEWART</v>
          </cell>
          <cell r="O282" t="str">
            <v>STEWART, TANYA-GAYE N</v>
          </cell>
          <cell r="P282" t="str">
            <v>fraites@jlab.org</v>
          </cell>
        </row>
        <row r="283">
          <cell r="A283" t="str">
            <v>20-C0726</v>
          </cell>
          <cell r="B283">
            <v>0</v>
          </cell>
          <cell r="C283" t="str">
            <v>S</v>
          </cell>
          <cell r="D283" t="str">
            <v>T3153</v>
          </cell>
          <cell r="E283" t="str">
            <v>MELISSA TORRES</v>
          </cell>
          <cell r="F283" t="str">
            <v>RIRESE</v>
          </cell>
          <cell r="G283" t="str">
            <v>RI RESEARCH INSTRUMENTS</v>
          </cell>
          <cell r="H283" t="str">
            <v>S</v>
          </cell>
          <cell r="I283" t="str">
            <v>System Closed</v>
          </cell>
          <cell r="J283">
            <v>279825</v>
          </cell>
          <cell r="K283">
            <v>279825</v>
          </cell>
          <cell r="L283">
            <v>279825</v>
          </cell>
          <cell r="M283">
            <v>279825</v>
          </cell>
          <cell r="N283" t="str">
            <v>M TORRES/G CIVOVATI</v>
          </cell>
          <cell r="O283" t="str">
            <v>CIOVATI, GIANLUIGI</v>
          </cell>
          <cell r="P283" t="str">
            <v>gciovati@jlab.org</v>
          </cell>
          <cell r="Q283" t="str">
            <v>LANEY, MITCHELL L</v>
          </cell>
          <cell r="R283" t="str">
            <v>laney@jlab.org</v>
          </cell>
        </row>
        <row r="284">
          <cell r="A284" t="str">
            <v>20-C0733</v>
          </cell>
          <cell r="B284">
            <v>0</v>
          </cell>
          <cell r="C284" t="str">
            <v>S</v>
          </cell>
          <cell r="D284" t="str">
            <v>S0684</v>
          </cell>
          <cell r="E284" t="str">
            <v>CAROLYN STEPNEY</v>
          </cell>
          <cell r="F284" t="str">
            <v>CARREL</v>
          </cell>
          <cell r="G284" t="str">
            <v>CARR ELECTRICAL TECHNOLOG</v>
          </cell>
          <cell r="H284" t="str">
            <v>S</v>
          </cell>
          <cell r="I284" t="str">
            <v>System Closed</v>
          </cell>
          <cell r="J284">
            <v>435306</v>
          </cell>
          <cell r="K284">
            <v>435306</v>
          </cell>
          <cell r="L284">
            <v>435306</v>
          </cell>
          <cell r="M284">
            <v>435306</v>
          </cell>
          <cell r="N284" t="str">
            <v>C STEPNEY/J WILLOUGHBY</v>
          </cell>
          <cell r="O284" t="str">
            <v>KUJAWA, TODD A</v>
          </cell>
          <cell r="P284" t="str">
            <v>kujawa@jlab.org</v>
          </cell>
          <cell r="Q284" t="str">
            <v>WILLOUGHBY, JASON</v>
          </cell>
          <cell r="R284" t="str">
            <v>jasonw@jlab.org</v>
          </cell>
        </row>
        <row r="285">
          <cell r="A285" t="str">
            <v>20-C0820</v>
          </cell>
          <cell r="B285">
            <v>0</v>
          </cell>
          <cell r="C285" t="str">
            <v>S</v>
          </cell>
          <cell r="D285" t="str">
            <v>S0684</v>
          </cell>
          <cell r="E285" t="str">
            <v>CAROLYN STEPNEY</v>
          </cell>
          <cell r="F285" t="str">
            <v>CARREL</v>
          </cell>
          <cell r="G285" t="str">
            <v>CARR ELECTRICAL TECHNOLOG</v>
          </cell>
          <cell r="H285" t="str">
            <v>S</v>
          </cell>
          <cell r="I285" t="str">
            <v>System Closed</v>
          </cell>
          <cell r="J285">
            <v>342669</v>
          </cell>
          <cell r="K285">
            <v>342669</v>
          </cell>
          <cell r="L285">
            <v>342669</v>
          </cell>
          <cell r="M285">
            <v>342669</v>
          </cell>
          <cell r="N285" t="str">
            <v>C STEPNEY/E WINSLOW</v>
          </cell>
          <cell r="O285" t="str">
            <v>WINSLOW, EDWARD B</v>
          </cell>
          <cell r="P285" t="str">
            <v xml:space="preserve"> </v>
          </cell>
          <cell r="Q285" t="str">
            <v>FRIES, RUSSELL W</v>
          </cell>
          <cell r="R285" t="str">
            <v>rfries@jlab.org</v>
          </cell>
        </row>
        <row r="286">
          <cell r="A286" t="str">
            <v>20-C0825</v>
          </cell>
          <cell r="B286">
            <v>0</v>
          </cell>
          <cell r="C286" t="str">
            <v>S</v>
          </cell>
          <cell r="D286" t="str">
            <v>H3243</v>
          </cell>
          <cell r="E286" t="str">
            <v>THOMAS HURATIAK</v>
          </cell>
          <cell r="F286" t="str">
            <v>SHANGH</v>
          </cell>
          <cell r="G286" t="str">
            <v>SHANGHAI SICCAS HIGH TECH</v>
          </cell>
          <cell r="H286" t="str">
            <v>C</v>
          </cell>
          <cell r="I286" t="str">
            <v>Closed</v>
          </cell>
          <cell r="J286">
            <v>165000</v>
          </cell>
          <cell r="K286">
            <v>165000</v>
          </cell>
          <cell r="L286">
            <v>0</v>
          </cell>
          <cell r="M286">
            <v>0</v>
          </cell>
          <cell r="N286" t="str">
            <v>T HURATIAK/A SOMOV</v>
          </cell>
          <cell r="O286" t="str">
            <v>SOMOV, ALEXANDER</v>
          </cell>
          <cell r="P286" t="str">
            <v>somov@jlab.org</v>
          </cell>
          <cell r="Q286" t="str">
            <v>CHUDAKOV, EUGENE A</v>
          </cell>
          <cell r="R286" t="str">
            <v>gen@jlab.org</v>
          </cell>
        </row>
        <row r="287">
          <cell r="A287" t="str">
            <v>20-C1137</v>
          </cell>
          <cell r="B287">
            <v>0</v>
          </cell>
          <cell r="C287" t="str">
            <v>S</v>
          </cell>
          <cell r="D287" t="str">
            <v>M8395</v>
          </cell>
          <cell r="E287" t="str">
            <v>DEANN MADDOX</v>
          </cell>
          <cell r="F287" t="str">
            <v>NEXTIN</v>
          </cell>
          <cell r="G287" t="str">
            <v>NEXT INTENT INC</v>
          </cell>
          <cell r="H287" t="str">
            <v>S</v>
          </cell>
          <cell r="I287" t="str">
            <v>System Closed</v>
          </cell>
          <cell r="J287">
            <v>385269</v>
          </cell>
          <cell r="K287">
            <v>385269</v>
          </cell>
          <cell r="L287">
            <v>385269</v>
          </cell>
          <cell r="M287">
            <v>385269</v>
          </cell>
          <cell r="N287" t="str">
            <v>D MADDOX/N HUQUE</v>
          </cell>
          <cell r="O287" t="str">
            <v>HUQUE, NAEEM A</v>
          </cell>
          <cell r="P287" t="str">
            <v>huque@jlab.org</v>
          </cell>
          <cell r="Q287" t="str">
            <v>MADDOX, DEANN J</v>
          </cell>
          <cell r="R287" t="str">
            <v>maddox@jlab.org</v>
          </cell>
        </row>
        <row r="288">
          <cell r="A288" t="str">
            <v>20-C1142</v>
          </cell>
          <cell r="B288">
            <v>0</v>
          </cell>
          <cell r="C288" t="str">
            <v>S</v>
          </cell>
          <cell r="D288" t="str">
            <v>K7103</v>
          </cell>
          <cell r="E288" t="str">
            <v>MICHELE KHASIDIS</v>
          </cell>
          <cell r="F288" t="str">
            <v>HITTEL</v>
          </cell>
          <cell r="G288" t="str">
            <v>HITT ELECTRIC CORP.</v>
          </cell>
          <cell r="H288" t="str">
            <v>S</v>
          </cell>
          <cell r="I288" t="str">
            <v>System Closed</v>
          </cell>
          <cell r="J288">
            <v>322023.03000000003</v>
          </cell>
          <cell r="K288">
            <v>322023.03000000003</v>
          </cell>
          <cell r="L288">
            <v>322023.03000000003</v>
          </cell>
          <cell r="M288">
            <v>322023.03000000003</v>
          </cell>
          <cell r="N288" t="str">
            <v>M KHASIDIS/J RIESBECK</v>
          </cell>
          <cell r="O288" t="str">
            <v>RIESBECK, JOHN D</v>
          </cell>
          <cell r="P288" t="str">
            <v>riesbeck@jlab.org</v>
          </cell>
          <cell r="Q288" t="str">
            <v>WILLOUGHBY, JASON</v>
          </cell>
          <cell r="R288" t="str">
            <v>jasonw@jlab.org</v>
          </cell>
        </row>
        <row r="289">
          <cell r="A289" t="str">
            <v>20-C1174</v>
          </cell>
          <cell r="B289">
            <v>0</v>
          </cell>
          <cell r="C289" t="str">
            <v>S</v>
          </cell>
          <cell r="D289" t="str">
            <v>S0684</v>
          </cell>
          <cell r="E289" t="str">
            <v>CAROLYN STEPNEY</v>
          </cell>
          <cell r="F289" t="str">
            <v>BFPEIN</v>
          </cell>
          <cell r="G289" t="str">
            <v>BFPE INTERNATIONAL INC</v>
          </cell>
          <cell r="H289" t="str">
            <v>S</v>
          </cell>
          <cell r="I289" t="str">
            <v>System Closed</v>
          </cell>
          <cell r="J289">
            <v>1057575</v>
          </cell>
          <cell r="K289">
            <v>1057575</v>
          </cell>
          <cell r="L289">
            <v>1057575</v>
          </cell>
          <cell r="M289">
            <v>1057575</v>
          </cell>
          <cell r="N289" t="str">
            <v>C STEPNEY/T RENZO</v>
          </cell>
          <cell r="O289" t="str">
            <v>RENZO, THOMAS C</v>
          </cell>
          <cell r="P289" t="str">
            <v>renzo@jlab.org</v>
          </cell>
          <cell r="Q289" t="str">
            <v>FRIES, RUSSELL W</v>
          </cell>
          <cell r="R289" t="str">
            <v>rfries@jlab.org</v>
          </cell>
        </row>
        <row r="290">
          <cell r="A290" t="str">
            <v>20-C1207</v>
          </cell>
          <cell r="B290">
            <v>0</v>
          </cell>
          <cell r="C290" t="str">
            <v>S</v>
          </cell>
          <cell r="D290" t="str">
            <v>H3243</v>
          </cell>
          <cell r="E290" t="str">
            <v>THOMAS HURATIAK</v>
          </cell>
          <cell r="F290" t="str">
            <v>OMNISE</v>
          </cell>
          <cell r="G290" t="str">
            <v xml:space="preserve">OMNISENSING PHOTONICS </v>
          </cell>
          <cell r="H290" t="str">
            <v>S</v>
          </cell>
          <cell r="I290" t="str">
            <v>System Closed</v>
          </cell>
          <cell r="J290">
            <v>358000</v>
          </cell>
          <cell r="K290">
            <v>358000</v>
          </cell>
          <cell r="L290">
            <v>358000</v>
          </cell>
          <cell r="M290">
            <v>358000</v>
          </cell>
          <cell r="N290" t="str">
            <v>PESHEHONOFF/CARL ZORN</v>
          </cell>
          <cell r="O290" t="str">
            <v>ZORN, CARL J</v>
          </cell>
          <cell r="P290" t="str">
            <v>zorn@jlab.org</v>
          </cell>
          <cell r="Q290" t="str">
            <v>PESHEHONOFF, THEODORE</v>
          </cell>
          <cell r="R290" t="str">
            <v xml:space="preserve"> </v>
          </cell>
        </row>
        <row r="291">
          <cell r="A291" t="str">
            <v>20-C1342</v>
          </cell>
          <cell r="B291">
            <v>0</v>
          </cell>
          <cell r="C291" t="str">
            <v>S</v>
          </cell>
          <cell r="D291" t="str">
            <v>T3153</v>
          </cell>
          <cell r="E291" t="str">
            <v>MELISSA TORRES</v>
          </cell>
          <cell r="F291" t="str">
            <v>SCIMAG</v>
          </cell>
          <cell r="G291" t="str">
            <v>SPACE CRYOMAGNETICS LTD</v>
          </cell>
          <cell r="H291" t="str">
            <v>S</v>
          </cell>
          <cell r="I291" t="str">
            <v>System Closed</v>
          </cell>
          <cell r="J291">
            <v>409411</v>
          </cell>
          <cell r="K291">
            <v>409411</v>
          </cell>
          <cell r="L291">
            <v>409411</v>
          </cell>
          <cell r="M291">
            <v>409411</v>
          </cell>
          <cell r="N291" t="str">
            <v>M TORRES/C KEITH</v>
          </cell>
          <cell r="O291" t="str">
            <v>KEITH, CHRISTOPHE D</v>
          </cell>
          <cell r="P291" t="str">
            <v>ckeith@jlab.org</v>
          </cell>
          <cell r="Q291" t="str">
            <v>LANEY, MITCHELL L</v>
          </cell>
          <cell r="R291" t="str">
            <v>laney@jlab.org</v>
          </cell>
        </row>
        <row r="292">
          <cell r="A292" t="str">
            <v>20-C1456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VIRGIN</v>
          </cell>
          <cell r="G292" t="str">
            <v>VIRGINIA POLYTECHNIC INST</v>
          </cell>
          <cell r="H292" t="str">
            <v>O</v>
          </cell>
          <cell r="I292" t="str">
            <v>Open</v>
          </cell>
          <cell r="J292">
            <v>255713.15</v>
          </cell>
          <cell r="K292">
            <v>241086.69</v>
          </cell>
          <cell r="L292">
            <v>223414.39999999999</v>
          </cell>
          <cell r="M292">
            <v>223414.39999999999</v>
          </cell>
          <cell r="N292" t="str">
            <v>M KHASIDIS/TANYA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20-D0103</v>
          </cell>
          <cell r="B293">
            <v>0</v>
          </cell>
          <cell r="C293" t="str">
            <v>S</v>
          </cell>
          <cell r="D293" t="str">
            <v>K7103</v>
          </cell>
          <cell r="E293" t="str">
            <v>MICHELE KHASIDIS</v>
          </cell>
          <cell r="F293" t="str">
            <v>MIT</v>
          </cell>
          <cell r="G293" t="str">
            <v>MASSACHUSETTS INST OF TEC</v>
          </cell>
          <cell r="H293" t="str">
            <v>S</v>
          </cell>
          <cell r="I293" t="str">
            <v>System Closed</v>
          </cell>
          <cell r="J293">
            <v>25000</v>
          </cell>
          <cell r="K293">
            <v>25000</v>
          </cell>
          <cell r="L293">
            <v>25000</v>
          </cell>
          <cell r="M293">
            <v>25000</v>
          </cell>
          <cell r="N293" t="str">
            <v>M KHASIDIS/T STEWART</v>
          </cell>
          <cell r="O293" t="str">
            <v>STEWART, TANYA-GAYE N</v>
          </cell>
          <cell r="P293" t="str">
            <v>fraites@jlab.org</v>
          </cell>
        </row>
        <row r="294">
          <cell r="A294" t="str">
            <v>20-D0376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THECAT</v>
          </cell>
          <cell r="G294" t="str">
            <v xml:space="preserve">THE CATHOLIC UNIVERSITY  </v>
          </cell>
          <cell r="H294" t="str">
            <v>S</v>
          </cell>
          <cell r="I294" t="str">
            <v>System Closed</v>
          </cell>
          <cell r="J294">
            <v>50875</v>
          </cell>
          <cell r="K294">
            <v>50875</v>
          </cell>
          <cell r="L294">
            <v>50875</v>
          </cell>
          <cell r="M294">
            <v>50875</v>
          </cell>
          <cell r="N294" t="str">
            <v>M KHASIDIS/T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20-D0554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MISSIS</v>
          </cell>
          <cell r="G295" t="str">
            <v>MISSISSIPPI STATE UNIVER.</v>
          </cell>
          <cell r="H295" t="str">
            <v>S</v>
          </cell>
          <cell r="I295" t="str">
            <v>System Closed</v>
          </cell>
          <cell r="J295">
            <v>34631</v>
          </cell>
          <cell r="K295">
            <v>34631</v>
          </cell>
          <cell r="L295">
            <v>34631</v>
          </cell>
          <cell r="M295">
            <v>34631</v>
          </cell>
          <cell r="N295" t="str">
            <v>M KHASIDIS/T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20-D0972</v>
          </cell>
          <cell r="B296">
            <v>0</v>
          </cell>
          <cell r="C296" t="str">
            <v>S</v>
          </cell>
          <cell r="D296" t="str">
            <v>T3334</v>
          </cell>
          <cell r="E296" t="str">
            <v>BRITTANY TOLBERT</v>
          </cell>
          <cell r="F296" t="str">
            <v>OLDDO4</v>
          </cell>
          <cell r="G296" t="str">
            <v>OLD DOMINION UNIV. RESEAR</v>
          </cell>
          <cell r="H296" t="str">
            <v>S</v>
          </cell>
          <cell r="I296" t="str">
            <v>System Closed</v>
          </cell>
          <cell r="J296">
            <v>803224.38</v>
          </cell>
          <cell r="K296">
            <v>803224.38</v>
          </cell>
          <cell r="L296">
            <v>803224.38</v>
          </cell>
          <cell r="M296">
            <v>803224.38</v>
          </cell>
          <cell r="N296" t="str">
            <v>J TENBUSCH/TANYA STEWART</v>
          </cell>
          <cell r="O296" t="str">
            <v>STEWART, TANYA-GAYE N</v>
          </cell>
          <cell r="P296" t="str">
            <v>fraites@jlab.org</v>
          </cell>
        </row>
        <row r="297">
          <cell r="A297" t="str">
            <v>20-D0982</v>
          </cell>
          <cell r="B297">
            <v>0</v>
          </cell>
          <cell r="C297" t="str">
            <v>S</v>
          </cell>
          <cell r="D297" t="str">
            <v>K7103</v>
          </cell>
          <cell r="E297" t="str">
            <v>MICHELE KHASIDIS</v>
          </cell>
          <cell r="F297" t="str">
            <v>UVA</v>
          </cell>
          <cell r="G297" t="str">
            <v>UNIVERSITY OF VIRGINIA</v>
          </cell>
          <cell r="H297" t="str">
            <v>S</v>
          </cell>
          <cell r="I297" t="str">
            <v>System Closed</v>
          </cell>
          <cell r="J297">
            <v>40512</v>
          </cell>
          <cell r="K297">
            <v>40512</v>
          </cell>
          <cell r="L297">
            <v>40512</v>
          </cell>
          <cell r="M297">
            <v>40512</v>
          </cell>
          <cell r="N297" t="str">
            <v>M KHASIDIS/TANYA STEWART</v>
          </cell>
          <cell r="O297" t="str">
            <v>STEWART, TANYA-GAYE N</v>
          </cell>
          <cell r="P297" t="str">
            <v>fraites@jlab.org</v>
          </cell>
        </row>
        <row r="298">
          <cell r="A298" t="str">
            <v>20-D1030</v>
          </cell>
          <cell r="B298">
            <v>0</v>
          </cell>
          <cell r="C298" t="str">
            <v>S</v>
          </cell>
          <cell r="D298" t="str">
            <v>K7103</v>
          </cell>
          <cell r="E298" t="str">
            <v>MICHELE KHASIDIS</v>
          </cell>
          <cell r="F298" t="str">
            <v>UNIMAS</v>
          </cell>
          <cell r="G298" t="str">
            <v>UNIV OF MASSACHUSETTS</v>
          </cell>
          <cell r="H298" t="str">
            <v>S</v>
          </cell>
          <cell r="I298" t="str">
            <v>System Closed</v>
          </cell>
          <cell r="J298">
            <v>61207.02</v>
          </cell>
          <cell r="K298">
            <v>61207.02</v>
          </cell>
          <cell r="L298">
            <v>61207.02</v>
          </cell>
          <cell r="M298">
            <v>61207.02</v>
          </cell>
          <cell r="N298" t="str">
            <v>M KHASIDIS/TANYA STEWART</v>
          </cell>
          <cell r="O298" t="str">
            <v>STEWART, TANYA-GAYE N</v>
          </cell>
          <cell r="P298" t="str">
            <v>fraites@jlab.org</v>
          </cell>
        </row>
        <row r="299">
          <cell r="A299" t="str">
            <v>20-D1082A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CRYTUR</v>
          </cell>
          <cell r="G299" t="str">
            <v>CRYTUR LTD</v>
          </cell>
          <cell r="H299" t="str">
            <v>S</v>
          </cell>
          <cell r="I299" t="str">
            <v>System Closed</v>
          </cell>
          <cell r="J299">
            <v>370000</v>
          </cell>
          <cell r="K299">
            <v>370000</v>
          </cell>
          <cell r="L299">
            <v>370000</v>
          </cell>
          <cell r="M299">
            <v>370000</v>
          </cell>
          <cell r="N299" t="str">
            <v>STEVE WOOD</v>
          </cell>
          <cell r="O299" t="str">
            <v>HURATIAK, THOMAS</v>
          </cell>
          <cell r="P299" t="str">
            <v>huratiak@jlab.org</v>
          </cell>
          <cell r="Q299" t="str">
            <v>WOOD, STEPHEN A</v>
          </cell>
          <cell r="R299" t="str">
            <v>saw@jlab.org</v>
          </cell>
        </row>
        <row r="300">
          <cell r="A300" t="str">
            <v>20-D1427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DANFYS</v>
          </cell>
          <cell r="G300" t="str">
            <v>DANFYSIK A/S</v>
          </cell>
          <cell r="H300" t="str">
            <v>S</v>
          </cell>
          <cell r="I300" t="str">
            <v>System Closed</v>
          </cell>
          <cell r="J300">
            <v>155000</v>
          </cell>
          <cell r="K300">
            <v>155000</v>
          </cell>
          <cell r="L300">
            <v>155000</v>
          </cell>
          <cell r="M300">
            <v>155000</v>
          </cell>
          <cell r="N300" t="str">
            <v>T HURATIAK/D GRIFFITH</v>
          </cell>
          <cell r="O300" t="str">
            <v>PHILIP, SARIN</v>
          </cell>
          <cell r="P300" t="str">
            <v>philip@jlab.org</v>
          </cell>
        </row>
        <row r="301">
          <cell r="A301" t="str">
            <v>21-C0001</v>
          </cell>
          <cell r="B301">
            <v>0</v>
          </cell>
          <cell r="C301" t="str">
            <v>S</v>
          </cell>
          <cell r="D301" t="str">
            <v>M8395</v>
          </cell>
          <cell r="E301" t="str">
            <v>DEANN MADDOX</v>
          </cell>
          <cell r="F301" t="str">
            <v>NOMURA</v>
          </cell>
          <cell r="G301" t="str">
            <v>NOMURA PLATING CO., LTD.</v>
          </cell>
          <cell r="H301" t="str">
            <v>S</v>
          </cell>
          <cell r="I301" t="str">
            <v>System Closed</v>
          </cell>
          <cell r="J301">
            <v>795875.03</v>
          </cell>
          <cell r="K301">
            <v>795875.03</v>
          </cell>
          <cell r="L301">
            <v>795875.03</v>
          </cell>
          <cell r="M301">
            <v>795875.03</v>
          </cell>
          <cell r="N301" t="str">
            <v>D Maddox/Weinmann</v>
          </cell>
          <cell r="O301" t="str">
            <v>OAST, MICHELLE E</v>
          </cell>
          <cell r="P301" t="str">
            <v>weinmann@jlab.org</v>
          </cell>
          <cell r="Q301" t="str">
            <v>WILSON, KATHERINE M</v>
          </cell>
          <cell r="R301" t="str">
            <v>kwilson@jlab.org</v>
          </cell>
        </row>
        <row r="302">
          <cell r="A302" t="str">
            <v>21-C0004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PHYINS</v>
          </cell>
          <cell r="G302" t="str">
            <v>PI (PHYSIK INSTRUMENTE)</v>
          </cell>
          <cell r="H302" t="str">
            <v>S</v>
          </cell>
          <cell r="I302" t="str">
            <v>System Closed</v>
          </cell>
          <cell r="J302">
            <v>528720</v>
          </cell>
          <cell r="K302">
            <v>528720</v>
          </cell>
          <cell r="L302">
            <v>528720</v>
          </cell>
          <cell r="M302">
            <v>528720</v>
          </cell>
          <cell r="N302" t="str">
            <v>T HURATIAK/PETER OWEN</v>
          </cell>
          <cell r="O302" t="str">
            <v>OWEN, PETER</v>
          </cell>
          <cell r="P302" t="str">
            <v>powen@jlab.org</v>
          </cell>
          <cell r="Q302" t="str">
            <v>WILSON, KATHERINE M</v>
          </cell>
          <cell r="R302" t="str">
            <v>kwilson@jlab.org</v>
          </cell>
        </row>
        <row r="303">
          <cell r="A303" t="str">
            <v>21-C0005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PHYTRO</v>
          </cell>
          <cell r="G303" t="str">
            <v>PHYTRON INC</v>
          </cell>
          <cell r="H303" t="str">
            <v>S</v>
          </cell>
          <cell r="I303" t="str">
            <v>System Closed</v>
          </cell>
          <cell r="J303">
            <v>928960</v>
          </cell>
          <cell r="K303">
            <v>928960</v>
          </cell>
          <cell r="L303">
            <v>928960</v>
          </cell>
          <cell r="M303">
            <v>928960</v>
          </cell>
          <cell r="N303" t="str">
            <v>T HURATIAK/PETER OWEN</v>
          </cell>
          <cell r="O303" t="str">
            <v>OWEN, PETER</v>
          </cell>
          <cell r="P303" t="str">
            <v>powen@jlab.org</v>
          </cell>
          <cell r="Q303" t="str">
            <v>WILSON, KATHERINE M</v>
          </cell>
          <cell r="R303" t="str">
            <v>kwilson@jlab.org</v>
          </cell>
        </row>
        <row r="304">
          <cell r="A304" t="str">
            <v>21-C0006</v>
          </cell>
          <cell r="B304">
            <v>0</v>
          </cell>
          <cell r="C304" t="str">
            <v>S</v>
          </cell>
          <cell r="D304" t="str">
            <v>K7103</v>
          </cell>
          <cell r="E304" t="str">
            <v>MICHELE KHASIDIS</v>
          </cell>
          <cell r="F304" t="str">
            <v>CNC</v>
          </cell>
          <cell r="G304" t="str">
            <v>CHRISTOPHER NEWPORT UNIV.</v>
          </cell>
          <cell r="H304" t="str">
            <v>O</v>
          </cell>
          <cell r="I304" t="str">
            <v>Open</v>
          </cell>
          <cell r="J304">
            <v>786210.69</v>
          </cell>
          <cell r="K304">
            <v>724526.61</v>
          </cell>
          <cell r="L304">
            <v>620997.37</v>
          </cell>
          <cell r="M304">
            <v>620997.37</v>
          </cell>
          <cell r="N304" t="str">
            <v>M KHASIDIS/TANYA STEWART</v>
          </cell>
          <cell r="O304" t="str">
            <v>STEWART, TANYA-GAYE N</v>
          </cell>
          <cell r="P304" t="str">
            <v>fraites@jlab.org</v>
          </cell>
        </row>
        <row r="305">
          <cell r="A305" t="str">
            <v>21-C0007</v>
          </cell>
          <cell r="B305">
            <v>0</v>
          </cell>
          <cell r="C305" t="str">
            <v>S</v>
          </cell>
          <cell r="D305" t="str">
            <v>H3243</v>
          </cell>
          <cell r="E305" t="str">
            <v>THOMAS HURATIAK</v>
          </cell>
          <cell r="F305" t="str">
            <v>SPRFAB</v>
          </cell>
          <cell r="G305" t="str">
            <v>MACHINE BUILD TECH</v>
          </cell>
          <cell r="H305" t="str">
            <v>S</v>
          </cell>
          <cell r="I305" t="str">
            <v>System Closed</v>
          </cell>
          <cell r="J305">
            <v>253710</v>
          </cell>
          <cell r="K305">
            <v>253710</v>
          </cell>
          <cell r="L305">
            <v>253710</v>
          </cell>
          <cell r="M305">
            <v>253710</v>
          </cell>
          <cell r="N305" t="str">
            <v>T HURATIAK/BILL HUNEWILL</v>
          </cell>
          <cell r="O305" t="str">
            <v>PERRY, CHRISTOPHER C</v>
          </cell>
          <cell r="P305" t="str">
            <v>cperry@jlab.org</v>
          </cell>
          <cell r="Q305" t="str">
            <v>HURATIAK, THOMAS</v>
          </cell>
          <cell r="R305" t="str">
            <v>huratiak@jlab.org</v>
          </cell>
        </row>
        <row r="306">
          <cell r="A306" t="str">
            <v>21-C0253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L3COMM</v>
          </cell>
          <cell r="G306" t="str">
            <v>L3 TECHNOLOGIES INC</v>
          </cell>
          <cell r="H306" t="str">
            <v>C</v>
          </cell>
          <cell r="I306" t="str">
            <v>Closed</v>
          </cell>
          <cell r="J306">
            <v>426728</v>
          </cell>
          <cell r="K306">
            <v>426728</v>
          </cell>
          <cell r="L306">
            <v>426728</v>
          </cell>
          <cell r="M306">
            <v>426728</v>
          </cell>
          <cell r="N306" t="str">
            <v>T HURITAK/R NELSON</v>
          </cell>
          <cell r="O306" t="str">
            <v>NELSON, RICHARD M</v>
          </cell>
          <cell r="P306" t="str">
            <v xml:space="preserve"> </v>
          </cell>
          <cell r="Q306" t="str">
            <v>HURATIAK, THOMAS</v>
          </cell>
          <cell r="R306" t="str">
            <v>huratiak@jlab.org</v>
          </cell>
        </row>
        <row r="307">
          <cell r="A307" t="str">
            <v>21-C0253A</v>
          </cell>
          <cell r="B307">
            <v>0</v>
          </cell>
          <cell r="C307" t="str">
            <v>S</v>
          </cell>
          <cell r="D307" t="str">
            <v>H3243</v>
          </cell>
          <cell r="E307" t="str">
            <v>THOMAS HURATIAK</v>
          </cell>
          <cell r="F307" t="str">
            <v>STELLS</v>
          </cell>
          <cell r="G307" t="str">
            <v>STELLANT SYSTEMS INC</v>
          </cell>
          <cell r="H307" t="str">
            <v>S</v>
          </cell>
          <cell r="I307" t="str">
            <v>System Closed</v>
          </cell>
          <cell r="J307">
            <v>106682</v>
          </cell>
          <cell r="K307">
            <v>106682</v>
          </cell>
          <cell r="L307">
            <v>106682</v>
          </cell>
          <cell r="M307">
            <v>106682</v>
          </cell>
          <cell r="N307" t="str">
            <v>T HURITAK/R NELSON</v>
          </cell>
          <cell r="O307" t="str">
            <v>NELSON, RICHARD M</v>
          </cell>
          <cell r="P307" t="str">
            <v xml:space="preserve"> </v>
          </cell>
          <cell r="Q307" t="str">
            <v>HURATIAK, THOMAS</v>
          </cell>
          <cell r="R307" t="str">
            <v>huratiak@jlab.org</v>
          </cell>
        </row>
        <row r="308">
          <cell r="A308" t="str">
            <v>21-C0468</v>
          </cell>
          <cell r="B308">
            <v>0</v>
          </cell>
          <cell r="C308" t="str">
            <v>S</v>
          </cell>
          <cell r="D308" t="str">
            <v>K7103</v>
          </cell>
          <cell r="E308" t="str">
            <v>MICHELE KHASIDIS</v>
          </cell>
          <cell r="F308" t="str">
            <v>UVA</v>
          </cell>
          <cell r="G308" t="str">
            <v>UNIVERSITY OF VIRGINIA</v>
          </cell>
          <cell r="H308" t="str">
            <v>S</v>
          </cell>
          <cell r="I308" t="str">
            <v>System Closed</v>
          </cell>
          <cell r="J308">
            <v>210864.76</v>
          </cell>
          <cell r="K308">
            <v>210864.76</v>
          </cell>
          <cell r="L308">
            <v>210864.76</v>
          </cell>
          <cell r="M308">
            <v>210864.76</v>
          </cell>
          <cell r="N308" t="str">
            <v>M KHASIDIS/TANYA STEWART</v>
          </cell>
          <cell r="O308" t="str">
            <v>STEWART, TANYA-GAYE N</v>
          </cell>
          <cell r="P308" t="str">
            <v>fraites@jlab.org</v>
          </cell>
        </row>
        <row r="309">
          <cell r="A309" t="str">
            <v>21-C0524</v>
          </cell>
          <cell r="B309">
            <v>0</v>
          </cell>
          <cell r="C309" t="str">
            <v>S</v>
          </cell>
          <cell r="D309" t="str">
            <v>H3243</v>
          </cell>
          <cell r="E309" t="str">
            <v>THOMAS HURATIAK</v>
          </cell>
          <cell r="F309" t="str">
            <v>VISMAC</v>
          </cell>
          <cell r="G309" t="str">
            <v>VISION MACHINE &amp; FABRICAT</v>
          </cell>
          <cell r="H309" t="str">
            <v>S</v>
          </cell>
          <cell r="I309" t="str">
            <v>System Closed</v>
          </cell>
          <cell r="J309">
            <v>646873.59999999998</v>
          </cell>
          <cell r="K309">
            <v>646873.59999999998</v>
          </cell>
          <cell r="L309">
            <v>646873.59999999998</v>
          </cell>
          <cell r="M309">
            <v>646873.59999999998</v>
          </cell>
          <cell r="N309" t="str">
            <v>T HURATIAK/PETER OWEN</v>
          </cell>
          <cell r="O309" t="str">
            <v>OWEN, PETER</v>
          </cell>
          <cell r="P309" t="str">
            <v>powen@jlab.org</v>
          </cell>
          <cell r="Q309" t="str">
            <v>WILSON, KATHERINE M</v>
          </cell>
          <cell r="R309" t="str">
            <v>kwilson@jlab.org</v>
          </cell>
        </row>
        <row r="310">
          <cell r="A310" t="str">
            <v>21-C0537</v>
          </cell>
          <cell r="B310">
            <v>0</v>
          </cell>
          <cell r="C310" t="str">
            <v>S</v>
          </cell>
          <cell r="D310" t="str">
            <v>S0684</v>
          </cell>
          <cell r="E310" t="str">
            <v>CAROLYN STEPNEY</v>
          </cell>
          <cell r="F310" t="str">
            <v>WARWIC</v>
          </cell>
          <cell r="G310" t="str">
            <v>WARWICK PLUMBING&amp;HEATING</v>
          </cell>
          <cell r="H310" t="str">
            <v>S</v>
          </cell>
          <cell r="I310" t="str">
            <v>System Closed</v>
          </cell>
          <cell r="J310">
            <v>1044643.43</v>
          </cell>
          <cell r="K310">
            <v>1044643.43</v>
          </cell>
          <cell r="L310">
            <v>1044643.43</v>
          </cell>
          <cell r="M310">
            <v>1044643.43</v>
          </cell>
          <cell r="N310" t="str">
            <v>C STEPNEY/TOM RENZO</v>
          </cell>
          <cell r="O310" t="str">
            <v>WHITLATCH, CELIA M</v>
          </cell>
          <cell r="P310" t="str">
            <v xml:space="preserve"> </v>
          </cell>
          <cell r="Q310" t="str">
            <v>DOLBECK, JOEL</v>
          </cell>
          <cell r="R310" t="str">
            <v>dolbeck@jlab.org</v>
          </cell>
        </row>
        <row r="311">
          <cell r="A311" t="str">
            <v>21-C0638</v>
          </cell>
          <cell r="B311">
            <v>0</v>
          </cell>
          <cell r="C311" t="str">
            <v>S</v>
          </cell>
          <cell r="D311" t="str">
            <v>S0684</v>
          </cell>
          <cell r="E311" t="str">
            <v>CAROLYN STEPNEY</v>
          </cell>
          <cell r="F311" t="str">
            <v>COLWEB</v>
          </cell>
          <cell r="G311" t="str">
            <v>COLONIAL WEBB CONTRACTORS</v>
          </cell>
          <cell r="H311" t="str">
            <v>S</v>
          </cell>
          <cell r="I311" t="str">
            <v>System Closed</v>
          </cell>
          <cell r="J311">
            <v>1166492</v>
          </cell>
          <cell r="K311">
            <v>1166492</v>
          </cell>
          <cell r="L311">
            <v>1166492</v>
          </cell>
          <cell r="M311">
            <v>1166492</v>
          </cell>
          <cell r="N311" t="str">
            <v>C STEPNEY/C WHITLATCH</v>
          </cell>
          <cell r="O311" t="str">
            <v>RENZO, THOMAS C</v>
          </cell>
          <cell r="P311" t="str">
            <v>renzo@jlab.org</v>
          </cell>
          <cell r="Q311" t="str">
            <v>FRIES, RUSSELL W</v>
          </cell>
          <cell r="R311" t="str">
            <v>rfries@jlab.org</v>
          </cell>
        </row>
        <row r="312">
          <cell r="A312" t="str">
            <v>21-C0815</v>
          </cell>
          <cell r="B312">
            <v>0</v>
          </cell>
          <cell r="C312" t="str">
            <v>S</v>
          </cell>
          <cell r="D312" t="str">
            <v>L3135</v>
          </cell>
          <cell r="E312" t="str">
            <v>MITCHELL LANEY</v>
          </cell>
          <cell r="F312" t="str">
            <v>MIT</v>
          </cell>
          <cell r="G312" t="str">
            <v>MASSACHUSETTS INST OF TEC</v>
          </cell>
          <cell r="H312" t="str">
            <v>S</v>
          </cell>
          <cell r="I312" t="str">
            <v>System Closed</v>
          </cell>
          <cell r="J312">
            <v>560760</v>
          </cell>
          <cell r="K312">
            <v>560760</v>
          </cell>
          <cell r="L312">
            <v>560760</v>
          </cell>
          <cell r="M312">
            <v>560760</v>
          </cell>
          <cell r="N312" t="str">
            <v>MICHAEL DION</v>
          </cell>
          <cell r="O312" t="str">
            <v>DION, MICHAEL</v>
          </cell>
          <cell r="P312" t="str">
            <v>dion@jlab.org</v>
          </cell>
          <cell r="Q312" t="str">
            <v>LANEY, MITCHELL L</v>
          </cell>
          <cell r="R312" t="str">
            <v>laney@jlab.org</v>
          </cell>
        </row>
        <row r="313">
          <cell r="A313" t="str">
            <v>21-C0955</v>
          </cell>
          <cell r="B313">
            <v>0</v>
          </cell>
          <cell r="C313" t="str">
            <v>S</v>
          </cell>
          <cell r="D313" t="str">
            <v>T3153</v>
          </cell>
          <cell r="E313" t="str">
            <v>MELISSA TORRES</v>
          </cell>
          <cell r="F313" t="str">
            <v>STARBU</v>
          </cell>
          <cell r="G313" t="str">
            <v>STARBURST CONSTRUCTION</v>
          </cell>
          <cell r="H313" t="str">
            <v>S</v>
          </cell>
          <cell r="I313" t="str">
            <v>System Closed</v>
          </cell>
          <cell r="J313">
            <v>477700</v>
          </cell>
          <cell r="K313">
            <v>477700</v>
          </cell>
          <cell r="L313">
            <v>477700</v>
          </cell>
          <cell r="M313">
            <v>477700</v>
          </cell>
          <cell r="N313" t="str">
            <v>RUSS FRIES</v>
          </cell>
          <cell r="O313" t="str">
            <v>FRIES, RUSSELL W</v>
          </cell>
          <cell r="P313" t="str">
            <v>rfries@jlab.org</v>
          </cell>
          <cell r="Q313" t="str">
            <v>DOLBECK, JOEL</v>
          </cell>
          <cell r="R313" t="str">
            <v>dolbeck@jlab.org</v>
          </cell>
        </row>
        <row r="314">
          <cell r="A314" t="str">
            <v>21-C1176</v>
          </cell>
          <cell r="B314">
            <v>0</v>
          </cell>
          <cell r="C314" t="str">
            <v>S</v>
          </cell>
          <cell r="D314" t="str">
            <v>H3243</v>
          </cell>
          <cell r="E314" t="str">
            <v>THOMAS HURATIAK</v>
          </cell>
          <cell r="F314" t="str">
            <v>STONYU</v>
          </cell>
          <cell r="G314" t="str">
            <v xml:space="preserve">THE RESEARCH FOUNDATION </v>
          </cell>
          <cell r="H314" t="str">
            <v>O</v>
          </cell>
          <cell r="I314" t="str">
            <v>Open</v>
          </cell>
          <cell r="J314">
            <v>535229</v>
          </cell>
          <cell r="K314">
            <v>316036.46000000002</v>
          </cell>
          <cell r="L314">
            <v>316011.48</v>
          </cell>
          <cell r="M314">
            <v>316011.48</v>
          </cell>
          <cell r="N314" t="str">
            <v>T HURATIAK/C ZORN</v>
          </cell>
          <cell r="O314" t="str">
            <v>ZORN, CARL J</v>
          </cell>
          <cell r="P314" t="str">
            <v>zorn@jlab.org</v>
          </cell>
          <cell r="Q314" t="str">
            <v>DEHMELT, KLAUS</v>
          </cell>
          <cell r="R314" t="str">
            <v>kdehmelt@jlab.org</v>
          </cell>
        </row>
        <row r="315">
          <cell r="A315" t="str">
            <v>21-C1179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JOSOAT</v>
          </cell>
          <cell r="G315" t="str">
            <v>JOSEPH OAT CORPORATION</v>
          </cell>
          <cell r="H315" t="str">
            <v>S</v>
          </cell>
          <cell r="I315" t="str">
            <v>System Closed</v>
          </cell>
          <cell r="J315">
            <v>437957</v>
          </cell>
          <cell r="K315">
            <v>437957</v>
          </cell>
          <cell r="L315">
            <v>437957</v>
          </cell>
          <cell r="M315">
            <v>437957</v>
          </cell>
          <cell r="N315" t="str">
            <v>T HURATIAK/K WILSON</v>
          </cell>
          <cell r="O315" t="str">
            <v>WILSON, KATHERINE M</v>
          </cell>
          <cell r="P315" t="str">
            <v>kwilson@jlab.org</v>
          </cell>
          <cell r="Q315" t="str">
            <v>HUQUE, NAEEM A</v>
          </cell>
          <cell r="R315" t="str">
            <v>huque@jlab.org</v>
          </cell>
        </row>
        <row r="316">
          <cell r="A316" t="str">
            <v>21-C1310</v>
          </cell>
          <cell r="B316">
            <v>0</v>
          </cell>
          <cell r="C316" t="str">
            <v>S</v>
          </cell>
          <cell r="D316" t="str">
            <v>H3243</v>
          </cell>
          <cell r="E316" t="str">
            <v>THOMAS HURATIAK</v>
          </cell>
          <cell r="F316" t="str">
            <v>HAYASH</v>
          </cell>
          <cell r="G316" t="str">
            <v>HAYASHI-REPIC CO LTD</v>
          </cell>
          <cell r="H316" t="str">
            <v>S</v>
          </cell>
          <cell r="I316" t="str">
            <v>System Closed</v>
          </cell>
          <cell r="J316">
            <v>350000</v>
          </cell>
          <cell r="K316">
            <v>350000</v>
          </cell>
          <cell r="L316">
            <v>350000</v>
          </cell>
          <cell r="M316">
            <v>350000</v>
          </cell>
          <cell r="N316" t="str">
            <v xml:space="preserve">HURATIAK/GIGI CIOVATI </v>
          </cell>
          <cell r="O316" t="str">
            <v>CIOVATI, GIANLUIGI</v>
          </cell>
          <cell r="P316" t="str">
            <v>gciovati@jlab.org</v>
          </cell>
        </row>
        <row r="317">
          <cell r="A317" t="str">
            <v>21-C1383</v>
          </cell>
          <cell r="B317">
            <v>0</v>
          </cell>
          <cell r="C317" t="str">
            <v>S</v>
          </cell>
          <cell r="D317" t="str">
            <v>M8395</v>
          </cell>
          <cell r="E317" t="str">
            <v>DEANN MADDOX</v>
          </cell>
          <cell r="F317" t="str">
            <v>ADVEN3</v>
          </cell>
          <cell r="G317" t="str">
            <v>ADVANCED ENG SYSTEMS LLC</v>
          </cell>
          <cell r="H317" t="str">
            <v>S</v>
          </cell>
          <cell r="I317" t="str">
            <v>System Closed</v>
          </cell>
          <cell r="J317">
            <v>713500</v>
          </cell>
          <cell r="K317">
            <v>713506</v>
          </cell>
          <cell r="L317">
            <v>713500</v>
          </cell>
          <cell r="M317">
            <v>713500</v>
          </cell>
          <cell r="N317" t="str">
            <v>D MADDOX/S YANG</v>
          </cell>
          <cell r="O317" t="str">
            <v>YANG, SHUO</v>
          </cell>
          <cell r="P317" t="str">
            <v>syang@jlab.org</v>
          </cell>
          <cell r="Q317" t="str">
            <v>WIELICZKO, JOHN</v>
          </cell>
          <cell r="R317" t="str">
            <v>johnw@jlab.org</v>
          </cell>
        </row>
        <row r="318">
          <cell r="A318" t="str">
            <v>21-C1478</v>
          </cell>
          <cell r="B318">
            <v>0</v>
          </cell>
          <cell r="C318" t="str">
            <v>S</v>
          </cell>
          <cell r="D318" t="str">
            <v>T3153</v>
          </cell>
          <cell r="E318" t="str">
            <v>MELISSA TORRES</v>
          </cell>
          <cell r="F318" t="str">
            <v>ALLCON</v>
          </cell>
          <cell r="G318" t="str">
            <v>ALLCON CONTRACTING CORP</v>
          </cell>
          <cell r="H318" t="str">
            <v>S</v>
          </cell>
          <cell r="I318" t="str">
            <v>System Closed</v>
          </cell>
          <cell r="J318">
            <v>361400</v>
          </cell>
          <cell r="K318">
            <v>361400</v>
          </cell>
          <cell r="L318">
            <v>361400</v>
          </cell>
          <cell r="M318">
            <v>361400</v>
          </cell>
          <cell r="N318" t="str">
            <v>M TORRES/TOM RENZO</v>
          </cell>
          <cell r="O318" t="str">
            <v>FRIES, RUSSELL W</v>
          </cell>
          <cell r="P318" t="str">
            <v>rfries@jlab.org</v>
          </cell>
          <cell r="Q318" t="str">
            <v>TORRES, MELISSA C</v>
          </cell>
          <cell r="R318" t="str">
            <v>torres@jlab.org</v>
          </cell>
        </row>
        <row r="319">
          <cell r="A319" t="str">
            <v>21-C1486</v>
          </cell>
          <cell r="B319">
            <v>0</v>
          </cell>
          <cell r="C319" t="str">
            <v>S</v>
          </cell>
          <cell r="D319" t="str">
            <v>H3243</v>
          </cell>
          <cell r="E319" t="str">
            <v>THOMAS HURATIAK</v>
          </cell>
          <cell r="F319" t="str">
            <v>NINGXI</v>
          </cell>
          <cell r="G319" t="str">
            <v>NINGXIA ORIENT TANTALUM</v>
          </cell>
          <cell r="H319" t="str">
            <v>S</v>
          </cell>
          <cell r="I319" t="str">
            <v>System Closed</v>
          </cell>
          <cell r="J319">
            <v>377875</v>
          </cell>
          <cell r="K319">
            <v>377875</v>
          </cell>
          <cell r="L319">
            <v>377875</v>
          </cell>
          <cell r="M319">
            <v>377875</v>
          </cell>
          <cell r="N319" t="str">
            <v>T HURATIAK/JIQUAN GUO</v>
          </cell>
          <cell r="O319" t="str">
            <v>GUO, JIQUAN</v>
          </cell>
          <cell r="P319" t="str">
            <v>jguo@jlab.org</v>
          </cell>
        </row>
        <row r="320">
          <cell r="A320" t="str">
            <v>21-C1495</v>
          </cell>
          <cell r="B320">
            <v>0</v>
          </cell>
          <cell r="C320" t="str">
            <v>S</v>
          </cell>
          <cell r="D320" t="str">
            <v>M8395</v>
          </cell>
          <cell r="E320" t="str">
            <v>DEANN MADDOX</v>
          </cell>
          <cell r="F320" t="str">
            <v>EVETES</v>
          </cell>
          <cell r="G320" t="str">
            <v>EVERSON TESLA INC</v>
          </cell>
          <cell r="H320" t="str">
            <v>O</v>
          </cell>
          <cell r="I320" t="str">
            <v>Open</v>
          </cell>
          <cell r="J320">
            <v>685801.8</v>
          </cell>
          <cell r="K320">
            <v>477442.52</v>
          </cell>
          <cell r="L320">
            <v>467391.8</v>
          </cell>
          <cell r="M320">
            <v>467391.8</v>
          </cell>
          <cell r="N320" t="str">
            <v>D MADDOX/D KASHY/55E</v>
          </cell>
          <cell r="O320" t="str">
            <v>KASHY, DAVID H</v>
          </cell>
          <cell r="P320" t="str">
            <v>kashy@jlab.org</v>
          </cell>
          <cell r="Q320" t="str">
            <v>GHOSHAL, PROBIR K</v>
          </cell>
          <cell r="R320" t="str">
            <v>ghoshal@jlab.org</v>
          </cell>
        </row>
        <row r="321">
          <cell r="A321" t="str">
            <v>21-C1532</v>
          </cell>
          <cell r="B321">
            <v>0</v>
          </cell>
          <cell r="C321" t="str">
            <v>S</v>
          </cell>
          <cell r="D321" t="str">
            <v>T3153</v>
          </cell>
          <cell r="E321" t="str">
            <v>MELISSA TORRES</v>
          </cell>
          <cell r="F321" t="str">
            <v>WARWIC</v>
          </cell>
          <cell r="G321" t="str">
            <v>WARWICK PLUMBING&amp;HEATING</v>
          </cell>
          <cell r="H321" t="str">
            <v>S</v>
          </cell>
          <cell r="I321" t="str">
            <v>System Closed</v>
          </cell>
          <cell r="J321">
            <v>335326.49</v>
          </cell>
          <cell r="K321">
            <v>335326.49</v>
          </cell>
          <cell r="L321">
            <v>335326.49</v>
          </cell>
          <cell r="M321">
            <v>335326.49</v>
          </cell>
          <cell r="N321" t="str">
            <v xml:space="preserve">J TENBUSCH/CORRY SMITH </v>
          </cell>
          <cell r="O321" t="str">
            <v>WILLOUGHBY, JASON</v>
          </cell>
          <cell r="P321" t="str">
            <v>jasonw@jlab.org</v>
          </cell>
          <cell r="Q321" t="str">
            <v>DOLBECK, JOEL</v>
          </cell>
          <cell r="R321" t="str">
            <v>dolbeck@jlab.org</v>
          </cell>
        </row>
        <row r="322">
          <cell r="A322" t="str">
            <v>21-D0008</v>
          </cell>
          <cell r="B322">
            <v>0</v>
          </cell>
          <cell r="C322" t="str">
            <v>S</v>
          </cell>
          <cell r="D322" t="str">
            <v>P2226</v>
          </cell>
          <cell r="E322" t="str">
            <v>THEODORE PESHEHONOFF</v>
          </cell>
          <cell r="F322" t="str">
            <v>DURAFL</v>
          </cell>
          <cell r="G322" t="str">
            <v>DURAFLEX INC</v>
          </cell>
          <cell r="H322" t="str">
            <v>S</v>
          </cell>
          <cell r="I322" t="str">
            <v>System Closed</v>
          </cell>
          <cell r="J322">
            <v>52613.5</v>
          </cell>
          <cell r="K322">
            <v>52613.5</v>
          </cell>
          <cell r="L322">
            <v>52613.5</v>
          </cell>
          <cell r="M322">
            <v>52613.5</v>
          </cell>
          <cell r="N322" t="str">
            <v>PESH/MATT MARCHLIK</v>
          </cell>
          <cell r="O322" t="str">
            <v>MARCHLIK, MATTHEW J</v>
          </cell>
          <cell r="P322" t="str">
            <v>marchlik@jlab.org</v>
          </cell>
          <cell r="Q322" t="str">
            <v>WILSON, KATHERINE M</v>
          </cell>
          <cell r="R322" t="str">
            <v>kwilson@jlab.org</v>
          </cell>
        </row>
        <row r="323">
          <cell r="A323" t="str">
            <v>21-D0108</v>
          </cell>
          <cell r="B323">
            <v>0</v>
          </cell>
          <cell r="C323" t="str">
            <v>S</v>
          </cell>
          <cell r="D323" t="str">
            <v>K7103</v>
          </cell>
          <cell r="E323" t="str">
            <v>MICHELE KHASIDIS</v>
          </cell>
          <cell r="F323" t="str">
            <v>UVA</v>
          </cell>
          <cell r="G323" t="str">
            <v>UNIVERSITY OF VIRGINIA</v>
          </cell>
          <cell r="H323" t="str">
            <v>S</v>
          </cell>
          <cell r="I323" t="str">
            <v>System Closed</v>
          </cell>
          <cell r="J323">
            <v>97597.54</v>
          </cell>
          <cell r="K323">
            <v>97597.54</v>
          </cell>
          <cell r="L323">
            <v>97597.54</v>
          </cell>
          <cell r="M323">
            <v>97597.54</v>
          </cell>
          <cell r="N323" t="str">
            <v>M KHASIDIS/T STEWART</v>
          </cell>
          <cell r="O323" t="str">
            <v>STEWART, TANYA-GAYE N</v>
          </cell>
          <cell r="P323" t="str">
            <v>fraites@jlab.org</v>
          </cell>
        </row>
        <row r="324">
          <cell r="A324" t="str">
            <v>21-D0142</v>
          </cell>
          <cell r="B324">
            <v>0</v>
          </cell>
          <cell r="C324" t="str">
            <v>S</v>
          </cell>
          <cell r="D324" t="str">
            <v>K7103</v>
          </cell>
          <cell r="E324" t="str">
            <v>MICHELE KHASIDIS</v>
          </cell>
          <cell r="F324" t="str">
            <v>MIT</v>
          </cell>
          <cell r="G324" t="str">
            <v>MASSACHUSETTS INST OF TEC</v>
          </cell>
          <cell r="H324" t="str">
            <v>S</v>
          </cell>
          <cell r="I324" t="str">
            <v>System Closed</v>
          </cell>
          <cell r="J324">
            <v>12999.96</v>
          </cell>
          <cell r="K324">
            <v>12999.96</v>
          </cell>
          <cell r="L324">
            <v>12999.96</v>
          </cell>
          <cell r="M324">
            <v>12999.96</v>
          </cell>
          <cell r="N324" t="str">
            <v>M KHASIDIS/TANYA STEWART</v>
          </cell>
          <cell r="O324" t="str">
            <v>STEWART, TANYA-GAYE N</v>
          </cell>
          <cell r="P324" t="str">
            <v>fraites@jlab.org</v>
          </cell>
        </row>
        <row r="325">
          <cell r="A325" t="str">
            <v>21-D0188</v>
          </cell>
          <cell r="B325">
            <v>0</v>
          </cell>
          <cell r="C325" t="str">
            <v>S</v>
          </cell>
          <cell r="D325" t="str">
            <v>T3334</v>
          </cell>
          <cell r="E325" t="str">
            <v>BRITTANY TOLBERT</v>
          </cell>
          <cell r="F325" t="str">
            <v>OLDDO4</v>
          </cell>
          <cell r="G325" t="str">
            <v>OLD DOMINION UNIV. RESEAR</v>
          </cell>
          <cell r="H325" t="str">
            <v>S</v>
          </cell>
          <cell r="I325" t="str">
            <v>System Closed</v>
          </cell>
          <cell r="J325">
            <v>235477.52</v>
          </cell>
          <cell r="K325">
            <v>235477.52</v>
          </cell>
          <cell r="L325">
            <v>235477.52</v>
          </cell>
          <cell r="M325">
            <v>235477.52</v>
          </cell>
          <cell r="N325" t="str">
            <v>J TENBUSCH/TANYA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21-D0242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CRYONO</v>
          </cell>
          <cell r="G326" t="str">
            <v xml:space="preserve">CRYONOVA PROCESS SYSTEMS </v>
          </cell>
          <cell r="H326" t="str">
            <v>S</v>
          </cell>
          <cell r="I326" t="str">
            <v>System Closed</v>
          </cell>
          <cell r="J326">
            <v>213894.2</v>
          </cell>
          <cell r="K326">
            <v>213894.2</v>
          </cell>
          <cell r="L326">
            <v>213894.2</v>
          </cell>
          <cell r="M326">
            <v>213894.2</v>
          </cell>
          <cell r="N326" t="str">
            <v>HURATIAK/T WIJERATNE</v>
          </cell>
          <cell r="O326" t="str">
            <v>WIJERATNE, THILAN K</v>
          </cell>
          <cell r="P326" t="str">
            <v>thilan@jlab.org</v>
          </cell>
          <cell r="Q326" t="str">
            <v>SMITH, CORRY E</v>
          </cell>
          <cell r="R326" t="str">
            <v>csmith@jlab.org</v>
          </cell>
        </row>
        <row r="327">
          <cell r="A327" t="str">
            <v>21-D0260</v>
          </cell>
          <cell r="B327">
            <v>0</v>
          </cell>
          <cell r="C327" t="str">
            <v>S</v>
          </cell>
          <cell r="D327" t="str">
            <v>T3335</v>
          </cell>
          <cell r="E327" t="str">
            <v>GIUSEPPINA TENBUSCH</v>
          </cell>
          <cell r="F327" t="str">
            <v>SOTOSA</v>
          </cell>
          <cell r="G327" t="str">
            <v>ORLANDO J SOTO SANDOVAL</v>
          </cell>
          <cell r="H327" t="str">
            <v>S</v>
          </cell>
          <cell r="I327" t="str">
            <v>System Closed</v>
          </cell>
          <cell r="J327">
            <v>6667</v>
          </cell>
          <cell r="K327">
            <v>6667</v>
          </cell>
          <cell r="L327">
            <v>6667</v>
          </cell>
          <cell r="M327">
            <v>6667</v>
          </cell>
          <cell r="N327" t="str">
            <v>J TENBUSCH/TANYA STEWART</v>
          </cell>
          <cell r="O327" t="str">
            <v>STEWART, TANYA-GAYE N</v>
          </cell>
          <cell r="P327" t="str">
            <v>fraites@jlab.org</v>
          </cell>
          <cell r="Q327" t="str">
            <v>PARKINSON, SHARON K</v>
          </cell>
          <cell r="R327" t="str">
            <v xml:space="preserve"> </v>
          </cell>
        </row>
        <row r="328">
          <cell r="A328" t="str">
            <v>21-D0284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BARION</v>
          </cell>
          <cell r="G328" t="str">
            <v>LUCA BARION</v>
          </cell>
          <cell r="H328" t="str">
            <v>S</v>
          </cell>
          <cell r="I328" t="str">
            <v>System Closed</v>
          </cell>
          <cell r="J328">
            <v>15000</v>
          </cell>
          <cell r="K328">
            <v>15000</v>
          </cell>
          <cell r="L328">
            <v>15000</v>
          </cell>
          <cell r="M328">
            <v>15000</v>
          </cell>
          <cell r="N328" t="str">
            <v>J TENBUSCH/T STEWART</v>
          </cell>
          <cell r="O328" t="str">
            <v>STEWART, TANYA-GAYE N</v>
          </cell>
          <cell r="P328" t="str">
            <v>fraites@jlab.org</v>
          </cell>
          <cell r="Q328" t="str">
            <v>PARKINSON, SHARON K</v>
          </cell>
          <cell r="R328" t="str">
            <v xml:space="preserve"> </v>
          </cell>
        </row>
        <row r="329">
          <cell r="A329" t="str">
            <v>21-D0303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UNICO3</v>
          </cell>
          <cell r="G329" t="str">
            <v>UNIVERSITY OF CONNECTICUT</v>
          </cell>
          <cell r="H329" t="str">
            <v>S</v>
          </cell>
          <cell r="I329" t="str">
            <v>System Closed</v>
          </cell>
          <cell r="J329">
            <v>62283</v>
          </cell>
          <cell r="K329">
            <v>62283</v>
          </cell>
          <cell r="L329">
            <v>62283</v>
          </cell>
          <cell r="M329">
            <v>62283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21-D0319</v>
          </cell>
          <cell r="B330">
            <v>0</v>
          </cell>
          <cell r="C330" t="str">
            <v>S</v>
          </cell>
          <cell r="D330" t="str">
            <v>H3243</v>
          </cell>
          <cell r="E330" t="str">
            <v>THOMAS HURATIAK</v>
          </cell>
          <cell r="F330" t="str">
            <v>CRYTUR</v>
          </cell>
          <cell r="G330" t="str">
            <v>CRYTUR LTD</v>
          </cell>
          <cell r="H330" t="str">
            <v>S</v>
          </cell>
          <cell r="I330" t="str">
            <v>System Closed</v>
          </cell>
          <cell r="J330">
            <v>277500</v>
          </cell>
          <cell r="K330">
            <v>277500</v>
          </cell>
          <cell r="L330">
            <v>277500</v>
          </cell>
          <cell r="M330">
            <v>277500</v>
          </cell>
          <cell r="N330" t="str">
            <v xml:space="preserve"> </v>
          </cell>
          <cell r="O330" t="str">
            <v>HURATIAK, THOMAS</v>
          </cell>
          <cell r="P330" t="str">
            <v>huratiak@jlab.org</v>
          </cell>
          <cell r="Q330" t="str">
            <v>WOOD, STEPHEN A</v>
          </cell>
          <cell r="R330" t="str">
            <v>saw@jlab.org</v>
          </cell>
        </row>
        <row r="331">
          <cell r="A331" t="str">
            <v>21-D0495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UVA</v>
          </cell>
          <cell r="G331" t="str">
            <v>UNIVERSITY OF VIRGINIA</v>
          </cell>
          <cell r="H331" t="str">
            <v>S</v>
          </cell>
          <cell r="I331" t="str">
            <v>System Closed</v>
          </cell>
          <cell r="J331">
            <v>25389.84</v>
          </cell>
          <cell r="K331">
            <v>25389.84</v>
          </cell>
          <cell r="L331">
            <v>25389.84</v>
          </cell>
          <cell r="M331">
            <v>25389.84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21-D0496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UNIPAV</v>
          </cell>
          <cell r="G332" t="str">
            <v>UNIVERSITA PAVIA</v>
          </cell>
          <cell r="H332" t="str">
            <v>S</v>
          </cell>
          <cell r="I332" t="str">
            <v>System Closed</v>
          </cell>
          <cell r="J332">
            <v>12999.96</v>
          </cell>
          <cell r="K332">
            <v>12999.96</v>
          </cell>
          <cell r="L332">
            <v>12999.96</v>
          </cell>
          <cell r="M332">
            <v>12999.96</v>
          </cell>
          <cell r="N332" t="str">
            <v>J TENBUSH/T STEWART</v>
          </cell>
          <cell r="O332" t="str">
            <v>STEWART, TANYA-GAYE N</v>
          </cell>
          <cell r="P332" t="str">
            <v>fraites@jlab.org</v>
          </cell>
        </row>
        <row r="333">
          <cell r="A333" t="str">
            <v>21-D0505</v>
          </cell>
          <cell r="B333">
            <v>0</v>
          </cell>
          <cell r="C333" t="str">
            <v>S</v>
          </cell>
          <cell r="D333" t="str">
            <v>K7103</v>
          </cell>
          <cell r="E333" t="str">
            <v>MICHELE KHASIDIS</v>
          </cell>
          <cell r="F333" t="str">
            <v>UNICSB</v>
          </cell>
          <cell r="G333" t="str">
            <v>REGENTS OF THE UNIVERSITY</v>
          </cell>
          <cell r="H333" t="str">
            <v>S</v>
          </cell>
          <cell r="I333" t="str">
            <v>System Closed</v>
          </cell>
          <cell r="J333">
            <v>294035.96999999997</v>
          </cell>
          <cell r="K333">
            <v>294038.09000000003</v>
          </cell>
          <cell r="L333">
            <v>294035.96999999997</v>
          </cell>
          <cell r="M333">
            <v>294035.96999999997</v>
          </cell>
          <cell r="N333" t="str">
            <v>M KHASIDIS/TANYA STEWART</v>
          </cell>
          <cell r="O333" t="str">
            <v>STEWART, TANYA-GAYE N</v>
          </cell>
          <cell r="P333" t="str">
            <v>fraites@jlab.org</v>
          </cell>
        </row>
        <row r="334">
          <cell r="A334" t="str">
            <v>21-D0552</v>
          </cell>
          <cell r="B334">
            <v>0</v>
          </cell>
          <cell r="C334" t="str">
            <v>S</v>
          </cell>
          <cell r="D334" t="str">
            <v>K7103</v>
          </cell>
          <cell r="E334" t="str">
            <v>MICHELE KHASIDIS</v>
          </cell>
          <cell r="F334" t="str">
            <v>UVA</v>
          </cell>
          <cell r="G334" t="str">
            <v>UNIVERSITY OF VIRGINIA</v>
          </cell>
          <cell r="H334" t="str">
            <v>S</v>
          </cell>
          <cell r="I334" t="str">
            <v>System Closed</v>
          </cell>
          <cell r="J334">
            <v>41308.019999999997</v>
          </cell>
          <cell r="K334">
            <v>41308.019999999997</v>
          </cell>
          <cell r="L334">
            <v>41308.019999999997</v>
          </cell>
          <cell r="M334">
            <v>41308.019999999997</v>
          </cell>
          <cell r="N334" t="str">
            <v>M KHASIDIS/TANYA STEWART</v>
          </cell>
          <cell r="O334" t="str">
            <v>STEWART, TANYA-GAYE N</v>
          </cell>
          <cell r="P334" t="str">
            <v>fraites@jlab.org</v>
          </cell>
        </row>
        <row r="335">
          <cell r="A335" t="str">
            <v>21-D0688</v>
          </cell>
          <cell r="B335">
            <v>0</v>
          </cell>
          <cell r="C335" t="str">
            <v>S</v>
          </cell>
          <cell r="D335" t="str">
            <v>K7103</v>
          </cell>
          <cell r="E335" t="str">
            <v>MICHELE KHASIDIS</v>
          </cell>
          <cell r="F335" t="str">
            <v>OHIOUN</v>
          </cell>
          <cell r="G335" t="str">
            <v>OHIO UNIVERSITY</v>
          </cell>
          <cell r="H335" t="str">
            <v>S</v>
          </cell>
          <cell r="I335" t="str">
            <v>System Closed</v>
          </cell>
          <cell r="J335">
            <v>89718.98</v>
          </cell>
          <cell r="K335">
            <v>89718.98</v>
          </cell>
          <cell r="L335">
            <v>89718.98</v>
          </cell>
          <cell r="M335">
            <v>89718.98</v>
          </cell>
          <cell r="N335" t="str">
            <v>M KHASIDIS/TANYA STEWART</v>
          </cell>
          <cell r="O335" t="str">
            <v>STEWART, TANYA-GAYE N</v>
          </cell>
          <cell r="P335" t="str">
            <v>fraites@jlab.org</v>
          </cell>
        </row>
        <row r="336">
          <cell r="A336" t="str">
            <v>21-D0733</v>
          </cell>
          <cell r="B336">
            <v>0</v>
          </cell>
          <cell r="C336" t="str">
            <v>S</v>
          </cell>
          <cell r="D336" t="str">
            <v>T3335</v>
          </cell>
          <cell r="E336" t="str">
            <v>GIUSEPPINA TENBUSCH</v>
          </cell>
          <cell r="F336" t="str">
            <v>CNRS</v>
          </cell>
          <cell r="G336" t="str">
            <v>CENTRE NATIONALE DE</v>
          </cell>
          <cell r="H336" t="str">
            <v>S</v>
          </cell>
          <cell r="I336" t="str">
            <v>System Closed</v>
          </cell>
          <cell r="J336">
            <v>36000</v>
          </cell>
          <cell r="K336">
            <v>36000</v>
          </cell>
          <cell r="L336">
            <v>36000</v>
          </cell>
          <cell r="M336">
            <v>36000</v>
          </cell>
          <cell r="N336" t="str">
            <v>J TENBUSCH/TANYA STEWART</v>
          </cell>
          <cell r="O336" t="str">
            <v>STEWART, TANYA-GAYE N</v>
          </cell>
          <cell r="P336" t="str">
            <v>fraites@jlab.org</v>
          </cell>
          <cell r="Q336" t="str">
            <v>PARKINSON, SHARON K</v>
          </cell>
          <cell r="R336" t="str">
            <v xml:space="preserve"> </v>
          </cell>
        </row>
        <row r="337">
          <cell r="A337" t="str">
            <v>21-D0771</v>
          </cell>
          <cell r="B337">
            <v>0</v>
          </cell>
          <cell r="C337" t="str">
            <v>S</v>
          </cell>
          <cell r="D337" t="str">
            <v>P2226</v>
          </cell>
          <cell r="E337" t="str">
            <v>THEODORE PESHEHONOFF</v>
          </cell>
          <cell r="F337" t="str">
            <v>LUVATA</v>
          </cell>
          <cell r="G337" t="str">
            <v xml:space="preserve">LUVATA PORI OY </v>
          </cell>
          <cell r="H337" t="str">
            <v>S</v>
          </cell>
          <cell r="I337" t="str">
            <v>System Closed</v>
          </cell>
          <cell r="J337">
            <v>88711.7</v>
          </cell>
          <cell r="K337">
            <v>88711.7</v>
          </cell>
          <cell r="L337">
            <v>88711.7</v>
          </cell>
          <cell r="M337">
            <v>88711.7</v>
          </cell>
          <cell r="N337" t="str">
            <v>PESHEHONOFF/D KASHY</v>
          </cell>
          <cell r="O337" t="str">
            <v>KASHY, DAVID H</v>
          </cell>
          <cell r="P337" t="str">
            <v>kashy@jlab.org</v>
          </cell>
        </row>
        <row r="338">
          <cell r="A338" t="str">
            <v>21-D0778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SIENNA</v>
          </cell>
          <cell r="G338" t="str">
            <v>SIENNA TECHNOLOGIES INC</v>
          </cell>
          <cell r="H338" t="str">
            <v>S</v>
          </cell>
          <cell r="I338" t="str">
            <v>System Closed</v>
          </cell>
          <cell r="J338">
            <v>250564</v>
          </cell>
          <cell r="K338">
            <v>250564</v>
          </cell>
          <cell r="L338">
            <v>250564</v>
          </cell>
          <cell r="M338">
            <v>250564</v>
          </cell>
          <cell r="N338" t="str">
            <v>HURATIAK/JIQUAN GUO</v>
          </cell>
          <cell r="O338" t="str">
            <v>GUO, JIQUAN</v>
          </cell>
          <cell r="P338" t="str">
            <v>jguo@jlab.org</v>
          </cell>
        </row>
        <row r="339">
          <cell r="A339" t="str">
            <v>21-D0789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CRYOME</v>
          </cell>
          <cell r="G339" t="str">
            <v>CRYOMECH INC</v>
          </cell>
          <cell r="H339" t="str">
            <v>S</v>
          </cell>
          <cell r="I339" t="str">
            <v>System Closed</v>
          </cell>
          <cell r="J339">
            <v>59145</v>
          </cell>
          <cell r="K339">
            <v>59145</v>
          </cell>
          <cell r="L339">
            <v>59145</v>
          </cell>
          <cell r="M339">
            <v>59145</v>
          </cell>
          <cell r="N339" t="str">
            <v>T HURATIAK/C KEITH</v>
          </cell>
          <cell r="O339" t="str">
            <v>KEITH, CHRISTOPHE D</v>
          </cell>
          <cell r="P339" t="str">
            <v>ckeith@jlab.org</v>
          </cell>
        </row>
        <row r="340">
          <cell r="A340" t="str">
            <v>21-D0847</v>
          </cell>
          <cell r="B340">
            <v>0</v>
          </cell>
          <cell r="C340" t="str">
            <v>S</v>
          </cell>
          <cell r="D340" t="str">
            <v>K7103</v>
          </cell>
          <cell r="E340" t="str">
            <v>MICHELE KHASIDIS</v>
          </cell>
          <cell r="F340" t="str">
            <v>VIRGIN</v>
          </cell>
          <cell r="G340" t="str">
            <v>VIRGINIA POLYTECHNIC INST</v>
          </cell>
          <cell r="H340" t="str">
            <v>S</v>
          </cell>
          <cell r="I340" t="str">
            <v>System Closed</v>
          </cell>
          <cell r="J340">
            <v>71554.009999999995</v>
          </cell>
          <cell r="K340">
            <v>71554.009999999995</v>
          </cell>
          <cell r="L340">
            <v>71554.009999999995</v>
          </cell>
          <cell r="M340">
            <v>71554.009999999995</v>
          </cell>
          <cell r="N340" t="str">
            <v>M KHASIDIS/TANYA STEWART</v>
          </cell>
          <cell r="O340" t="str">
            <v>STEWART, TANYA-GAYE N</v>
          </cell>
          <cell r="P340" t="str">
            <v>fraites@jlab.org</v>
          </cell>
        </row>
        <row r="341">
          <cell r="A341" t="str">
            <v>21-D1183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CRYTUR</v>
          </cell>
          <cell r="G341" t="str">
            <v>CRYTUR LTD</v>
          </cell>
          <cell r="H341" t="str">
            <v>S</v>
          </cell>
          <cell r="I341" t="str">
            <v>System Closed</v>
          </cell>
          <cell r="J341">
            <v>53650</v>
          </cell>
          <cell r="K341">
            <v>53650</v>
          </cell>
          <cell r="L341">
            <v>53650</v>
          </cell>
          <cell r="M341">
            <v>53650</v>
          </cell>
          <cell r="N341" t="str">
            <v>T HURATIAK/ROLF ENT</v>
          </cell>
          <cell r="O341" t="str">
            <v>WOOD, STEPHEN A</v>
          </cell>
          <cell r="P341" t="str">
            <v>saw@jlab.org</v>
          </cell>
          <cell r="Q341" t="str">
            <v>HURATIAK, THOMAS</v>
          </cell>
          <cell r="R341" t="str">
            <v>huratiak@jlab.org</v>
          </cell>
        </row>
        <row r="342">
          <cell r="A342" t="str">
            <v>21-D1183A</v>
          </cell>
          <cell r="B342">
            <v>0</v>
          </cell>
          <cell r="C342" t="str">
            <v>S</v>
          </cell>
          <cell r="D342" t="str">
            <v>H3243</v>
          </cell>
          <cell r="E342" t="str">
            <v>THOMAS HURATIAK</v>
          </cell>
          <cell r="F342" t="str">
            <v>CRYUSA</v>
          </cell>
          <cell r="G342" t="str">
            <v>CRYTUR USA INC</v>
          </cell>
          <cell r="H342" t="str">
            <v>S</v>
          </cell>
          <cell r="I342" t="str">
            <v>System Closed</v>
          </cell>
          <cell r="J342">
            <v>408850</v>
          </cell>
          <cell r="K342">
            <v>408850</v>
          </cell>
          <cell r="L342">
            <v>408850</v>
          </cell>
          <cell r="M342">
            <v>408850</v>
          </cell>
          <cell r="N342" t="str">
            <v>T HURATIAK/ROLF ENT</v>
          </cell>
          <cell r="O342" t="str">
            <v>WOOD, STEPHEN A</v>
          </cell>
          <cell r="P342" t="str">
            <v>saw@jlab.org</v>
          </cell>
          <cell r="Q342" t="str">
            <v>HURATIAK, THOMAS</v>
          </cell>
          <cell r="R342" t="str">
            <v>huratiak@jlab.org</v>
          </cell>
        </row>
        <row r="343">
          <cell r="A343" t="str">
            <v>21-D1303</v>
          </cell>
          <cell r="B343">
            <v>0</v>
          </cell>
          <cell r="C343" t="str">
            <v>S</v>
          </cell>
          <cell r="D343" t="str">
            <v>H3243</v>
          </cell>
          <cell r="E343" t="str">
            <v>THOMAS HURATIAK</v>
          </cell>
          <cell r="F343" t="str">
            <v>ABILIT</v>
          </cell>
          <cell r="G343" t="str">
            <v>BENNU GROUP INC</v>
          </cell>
          <cell r="H343" t="str">
            <v>S</v>
          </cell>
          <cell r="I343" t="str">
            <v>System Closed</v>
          </cell>
          <cell r="J343">
            <v>80214.3</v>
          </cell>
          <cell r="K343">
            <v>80214.3</v>
          </cell>
          <cell r="L343">
            <v>80214.3</v>
          </cell>
          <cell r="M343">
            <v>80214.3</v>
          </cell>
          <cell r="N343" t="str">
            <v>T HURATIAK/M MARCHILK</v>
          </cell>
          <cell r="O343" t="str">
            <v>MARCHLIK, MATTHEW J</v>
          </cell>
          <cell r="P343" t="str">
            <v>marchlik@jlab.org</v>
          </cell>
          <cell r="Q343" t="str">
            <v>HUQUE, NAEEM A</v>
          </cell>
          <cell r="R343" t="str">
            <v>huque@jlab.org</v>
          </cell>
        </row>
        <row r="344">
          <cell r="A344" t="str">
            <v>21-D1331</v>
          </cell>
          <cell r="B344">
            <v>0</v>
          </cell>
          <cell r="C344" t="str">
            <v>S</v>
          </cell>
          <cell r="D344" t="str">
            <v>H3243</v>
          </cell>
          <cell r="E344" t="str">
            <v>THOMAS HURATIAK</v>
          </cell>
          <cell r="F344" t="str">
            <v>ENERPS</v>
          </cell>
          <cell r="G344" t="str">
            <v>ENERGYPULSE SYSTEMS IDA</v>
          </cell>
          <cell r="H344" t="str">
            <v>S</v>
          </cell>
          <cell r="I344" t="str">
            <v>System Closed</v>
          </cell>
          <cell r="J344">
            <v>48000</v>
          </cell>
          <cell r="K344">
            <v>48000</v>
          </cell>
          <cell r="L344">
            <v>48000</v>
          </cell>
          <cell r="M344">
            <v>48000</v>
          </cell>
          <cell r="N344" t="str">
            <v>T HURATIAK/A M VALENTE</v>
          </cell>
          <cell r="O344" t="str">
            <v>VALENTE-FELICIANO, ANNE-M</v>
          </cell>
          <cell r="P344" t="str">
            <v>valente@jlab.org</v>
          </cell>
        </row>
        <row r="345">
          <cell r="A345" t="str">
            <v>21-D1425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ABILIT</v>
          </cell>
          <cell r="G345" t="str">
            <v>BENNU GROUP INC</v>
          </cell>
          <cell r="H345" t="str">
            <v>S</v>
          </cell>
          <cell r="I345" t="str">
            <v>System Closed</v>
          </cell>
          <cell r="J345">
            <v>114382</v>
          </cell>
          <cell r="K345">
            <v>114382</v>
          </cell>
          <cell r="L345">
            <v>114382</v>
          </cell>
          <cell r="M345">
            <v>114382</v>
          </cell>
          <cell r="N345" t="str">
            <v>T HURATIAK/B WISSLER</v>
          </cell>
          <cell r="O345" t="str">
            <v>PERRY, CHRISTOPHER C</v>
          </cell>
          <cell r="P345" t="str">
            <v>cperry@jlab.org</v>
          </cell>
        </row>
        <row r="346">
          <cell r="A346" t="str">
            <v>21-D1439</v>
          </cell>
          <cell r="B346">
            <v>0</v>
          </cell>
          <cell r="C346" t="str">
            <v>S</v>
          </cell>
          <cell r="D346" t="str">
            <v>T3153</v>
          </cell>
          <cell r="E346" t="str">
            <v>MELISSA TORRES</v>
          </cell>
          <cell r="F346" t="str">
            <v>CTHX</v>
          </cell>
          <cell r="G346" t="str">
            <v>CT HX LLC</v>
          </cell>
          <cell r="H346" t="str">
            <v>S</v>
          </cell>
          <cell r="I346" t="str">
            <v>System Closed</v>
          </cell>
          <cell r="J346">
            <v>58932</v>
          </cell>
          <cell r="K346">
            <v>58932</v>
          </cell>
          <cell r="L346">
            <v>58932</v>
          </cell>
          <cell r="M346">
            <v>58932</v>
          </cell>
          <cell r="N346" t="str">
            <v>J TENBUSCH/CARROLL JONES</v>
          </cell>
          <cell r="O346" t="str">
            <v>JONES, CARROLL W</v>
          </cell>
          <cell r="P346" t="str">
            <v>jonesc@jlab.org</v>
          </cell>
        </row>
        <row r="347">
          <cell r="A347" t="str">
            <v>21-D1456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BAKEPD</v>
          </cell>
          <cell r="G347" t="str">
            <v>MARK D. BAKER</v>
          </cell>
          <cell r="H347" t="str">
            <v>S</v>
          </cell>
          <cell r="I347" t="str">
            <v>System Closed</v>
          </cell>
          <cell r="J347">
            <v>51408</v>
          </cell>
          <cell r="K347">
            <v>51408</v>
          </cell>
          <cell r="L347">
            <v>51408</v>
          </cell>
          <cell r="M347">
            <v>51408</v>
          </cell>
          <cell r="N347" t="str">
            <v>J TENBUSCH/D HIGINBOTHAM</v>
          </cell>
          <cell r="O347" t="str">
            <v>HIGINBOTHAM, DOUGLAS W.</v>
          </cell>
          <cell r="P347" t="str">
            <v>doug@jlab.org</v>
          </cell>
        </row>
        <row r="348">
          <cell r="A348" t="str">
            <v>21-D1483</v>
          </cell>
          <cell r="B348">
            <v>0</v>
          </cell>
          <cell r="C348" t="str">
            <v>S</v>
          </cell>
          <cell r="D348" t="str">
            <v>370932</v>
          </cell>
          <cell r="E348" t="str">
            <v>CHARLIE KIM</v>
          </cell>
          <cell r="F348" t="str">
            <v>UNIREG</v>
          </cell>
          <cell r="G348" t="str">
            <v>UNIVERSITY OF REGINA</v>
          </cell>
          <cell r="H348" t="str">
            <v>O</v>
          </cell>
          <cell r="I348" t="str">
            <v>Open</v>
          </cell>
          <cell r="J348">
            <v>50781.25</v>
          </cell>
          <cell r="K348">
            <v>18500</v>
          </cell>
          <cell r="L348">
            <v>0</v>
          </cell>
          <cell r="M348">
            <v>0</v>
          </cell>
          <cell r="N348" t="str">
            <v>C KIM/E CHUDAKOV</v>
          </cell>
          <cell r="O348" t="str">
            <v>CHUDAKOV, EUGENE A</v>
          </cell>
          <cell r="P348" t="str">
            <v>gen@jlab.org</v>
          </cell>
        </row>
        <row r="349">
          <cell r="A349" t="str">
            <v>21-D1555</v>
          </cell>
          <cell r="B349">
            <v>0</v>
          </cell>
          <cell r="C349" t="str">
            <v>S</v>
          </cell>
          <cell r="D349" t="str">
            <v>H3243</v>
          </cell>
          <cell r="E349" t="str">
            <v>THOMAS HURATIAK</v>
          </cell>
          <cell r="F349" t="str">
            <v>PHPKTE</v>
          </cell>
          <cell r="G349" t="str">
            <v>KENDALL HOLDINGS LTD.</v>
          </cell>
          <cell r="H349" t="str">
            <v>S</v>
          </cell>
          <cell r="I349" t="str">
            <v>System Closed</v>
          </cell>
          <cell r="J349">
            <v>202517</v>
          </cell>
          <cell r="K349">
            <v>202517</v>
          </cell>
          <cell r="L349">
            <v>202517</v>
          </cell>
          <cell r="M349">
            <v>202517</v>
          </cell>
          <cell r="N349" t="str">
            <v>HURATIAK/T WIJERATNE</v>
          </cell>
          <cell r="O349" t="str">
            <v>WIJERATNE, THILAN K</v>
          </cell>
          <cell r="P349" t="str">
            <v>thilan@jlab.org</v>
          </cell>
        </row>
        <row r="350">
          <cell r="A350" t="str">
            <v>21C0935003</v>
          </cell>
          <cell r="B350">
            <v>0</v>
          </cell>
          <cell r="C350" t="str">
            <v>S</v>
          </cell>
          <cell r="D350" t="str">
            <v>W3869</v>
          </cell>
          <cell r="E350" t="str">
            <v>SHARON WILLIAMS</v>
          </cell>
          <cell r="F350" t="str">
            <v>SMITGP</v>
          </cell>
          <cell r="G350" t="str">
            <v>SMITHGROUP INC</v>
          </cell>
          <cell r="H350" t="str">
            <v>O</v>
          </cell>
          <cell r="I350" t="str">
            <v>Open</v>
          </cell>
          <cell r="J350">
            <v>711185.18</v>
          </cell>
          <cell r="K350">
            <v>525757.03</v>
          </cell>
          <cell r="L350">
            <v>522756</v>
          </cell>
          <cell r="M350">
            <v>522756</v>
          </cell>
          <cell r="N350" t="str">
            <v>SCOTT BENTIVEGNA BLDG 28_</v>
          </cell>
          <cell r="O350" t="str">
            <v>BENTIVEGNA, SCOTT M</v>
          </cell>
          <cell r="P350" t="str">
            <v>scottb@jlab.org</v>
          </cell>
          <cell r="Q350" t="str">
            <v>SMITH, CORRY E</v>
          </cell>
          <cell r="R350" t="str">
            <v>csmith@jlab.org</v>
          </cell>
        </row>
        <row r="351">
          <cell r="A351" t="str">
            <v>22-C0008</v>
          </cell>
          <cell r="B351">
            <v>0</v>
          </cell>
          <cell r="C351" t="str">
            <v>S</v>
          </cell>
          <cell r="D351" t="str">
            <v>T3335</v>
          </cell>
          <cell r="E351" t="str">
            <v>GIUSEPPINA TENBUSCH</v>
          </cell>
          <cell r="F351" t="str">
            <v>RIRESE</v>
          </cell>
          <cell r="G351" t="str">
            <v>RI RESEARCH INSTRUMENTS</v>
          </cell>
          <cell r="H351" t="str">
            <v>O</v>
          </cell>
          <cell r="I351" t="str">
            <v>Open</v>
          </cell>
          <cell r="J351">
            <v>1289080</v>
          </cell>
          <cell r="K351">
            <v>1115061.6000000001</v>
          </cell>
          <cell r="L351">
            <v>1058240</v>
          </cell>
          <cell r="M351">
            <v>1058240</v>
          </cell>
          <cell r="N351" t="str">
            <v>M TORRES/G CIOVATI</v>
          </cell>
          <cell r="O351" t="str">
            <v>CIOVATI, GIANLUIGI</v>
          </cell>
          <cell r="P351" t="str">
            <v>gciovati@jlab.org</v>
          </cell>
          <cell r="Q351" t="str">
            <v>TENBUSCH, GIUSEPPINA</v>
          </cell>
          <cell r="R351" t="str">
            <v>jessie@jlab.org</v>
          </cell>
        </row>
        <row r="352">
          <cell r="A352" t="str">
            <v>22-C0021</v>
          </cell>
          <cell r="B352">
            <v>0</v>
          </cell>
          <cell r="C352" t="str">
            <v>S</v>
          </cell>
          <cell r="D352" t="str">
            <v>M8395</v>
          </cell>
          <cell r="E352" t="str">
            <v>DEANN MADDOX</v>
          </cell>
          <cell r="F352" t="str">
            <v>WESSIN</v>
          </cell>
          <cell r="G352" t="str">
            <v>WESSINGTON CRYOGENICS LTD</v>
          </cell>
          <cell r="H352" t="str">
            <v>S</v>
          </cell>
          <cell r="I352" t="str">
            <v>System Closed</v>
          </cell>
          <cell r="J352">
            <v>176709</v>
          </cell>
          <cell r="K352">
            <v>176709</v>
          </cell>
          <cell r="L352">
            <v>176709</v>
          </cell>
          <cell r="M352">
            <v>176709</v>
          </cell>
          <cell r="N352" t="str">
            <v>B WISSLER/</v>
          </cell>
          <cell r="O352" t="str">
            <v>WISSLER, BLAINE</v>
          </cell>
          <cell r="P352" t="str">
            <v>wissler@jlab.org</v>
          </cell>
          <cell r="Q352" t="str">
            <v>BHATTACHARYA, RITENDRA N</v>
          </cell>
          <cell r="R352" t="str">
            <v>ritendra@jlab.org</v>
          </cell>
        </row>
        <row r="353">
          <cell r="A353" t="str">
            <v>22-C0202</v>
          </cell>
          <cell r="B353">
            <v>0</v>
          </cell>
          <cell r="C353" t="str">
            <v>S</v>
          </cell>
          <cell r="D353" t="str">
            <v>T3334</v>
          </cell>
          <cell r="E353" t="str">
            <v>BRITTANY TOLBERT</v>
          </cell>
          <cell r="F353" t="str">
            <v>GASURF</v>
          </cell>
          <cell r="G353" t="str">
            <v>GEORGIA STATE UNIVERSITY</v>
          </cell>
          <cell r="H353" t="str">
            <v>O</v>
          </cell>
          <cell r="I353" t="str">
            <v>Open</v>
          </cell>
          <cell r="J353">
            <v>278062.25</v>
          </cell>
          <cell r="K353">
            <v>251127.25</v>
          </cell>
          <cell r="L353">
            <v>196289.75</v>
          </cell>
          <cell r="M353">
            <v>196289.75</v>
          </cell>
          <cell r="N353" t="str">
            <v>TANYA GAYE STEWART BLDG 1</v>
          </cell>
          <cell r="O353" t="str">
            <v>STEWART, TANYA-GAYE N</v>
          </cell>
          <cell r="P353" t="str">
            <v>fraites@jlab.org</v>
          </cell>
        </row>
        <row r="354">
          <cell r="A354" t="str">
            <v>22-C0275</v>
          </cell>
          <cell r="B354">
            <v>0</v>
          </cell>
          <cell r="C354" t="str">
            <v>S</v>
          </cell>
          <cell r="D354" t="str">
            <v>H3243</v>
          </cell>
          <cell r="E354" t="str">
            <v>THOMAS HURATIAK</v>
          </cell>
          <cell r="F354" t="str">
            <v>CRYUSA</v>
          </cell>
          <cell r="G354" t="str">
            <v>CRYTUR USA INC</v>
          </cell>
          <cell r="H354" t="str">
            <v>S</v>
          </cell>
          <cell r="I354" t="str">
            <v>System Closed</v>
          </cell>
          <cell r="J354">
            <v>322500</v>
          </cell>
          <cell r="K354">
            <v>322500</v>
          </cell>
          <cell r="L354">
            <v>322500</v>
          </cell>
          <cell r="M354">
            <v>322500</v>
          </cell>
          <cell r="N354" t="str">
            <v>R ENT/12H</v>
          </cell>
          <cell r="O354" t="str">
            <v>WOOD, STEPHEN A</v>
          </cell>
          <cell r="P354" t="str">
            <v>saw@jlab.org</v>
          </cell>
          <cell r="Q354" t="str">
            <v>HURATIAK, THOMAS</v>
          </cell>
          <cell r="R354" t="str">
            <v>huratiak@jlab.org</v>
          </cell>
        </row>
        <row r="355">
          <cell r="A355" t="str">
            <v>22-C0278</v>
          </cell>
          <cell r="B355">
            <v>0</v>
          </cell>
          <cell r="C355" t="str">
            <v>S</v>
          </cell>
          <cell r="D355" t="str">
            <v>H3243</v>
          </cell>
          <cell r="E355" t="str">
            <v>THOMAS HURATIAK</v>
          </cell>
          <cell r="F355" t="str">
            <v>CRYUSA</v>
          </cell>
          <cell r="G355" t="str">
            <v>CRYTUR USA INC</v>
          </cell>
          <cell r="H355" t="str">
            <v>S</v>
          </cell>
          <cell r="I355" t="str">
            <v>System Closed</v>
          </cell>
          <cell r="J355">
            <v>498800</v>
          </cell>
          <cell r="K355">
            <v>498800</v>
          </cell>
          <cell r="L355">
            <v>498800</v>
          </cell>
          <cell r="M355">
            <v>498800</v>
          </cell>
          <cell r="N355" t="str">
            <v>ALEXANDER SOMOV</v>
          </cell>
          <cell r="O355" t="str">
            <v>WOOD, STEPHEN A</v>
          </cell>
          <cell r="P355" t="str">
            <v>saw@jlab.org</v>
          </cell>
          <cell r="Q355" t="str">
            <v>HURATIAK, THOMAS</v>
          </cell>
          <cell r="R355" t="str">
            <v>huratiak@jlab.org</v>
          </cell>
        </row>
        <row r="356">
          <cell r="A356" t="str">
            <v>22-C0405</v>
          </cell>
          <cell r="B356">
            <v>0</v>
          </cell>
          <cell r="C356" t="str">
            <v>S</v>
          </cell>
          <cell r="D356" t="str">
            <v>H3243</v>
          </cell>
          <cell r="E356" t="str">
            <v>THOMAS HURATIAK</v>
          </cell>
          <cell r="F356" t="str">
            <v>MULTIE</v>
          </cell>
          <cell r="G356" t="str">
            <v>OCEM ACQUISITION CORP</v>
          </cell>
          <cell r="H356" t="str">
            <v>O</v>
          </cell>
          <cell r="I356" t="str">
            <v>Open</v>
          </cell>
          <cell r="J356">
            <v>1258858</v>
          </cell>
          <cell r="K356">
            <v>861869.35</v>
          </cell>
          <cell r="L356">
            <v>774725.5</v>
          </cell>
          <cell r="M356">
            <v>774725.5</v>
          </cell>
          <cell r="N356" t="str">
            <v xml:space="preserve">PROBIR GHOSHAL BLDG 55_2 </v>
          </cell>
          <cell r="O356" t="str">
            <v>GHOSHAL, PROBIR K</v>
          </cell>
          <cell r="P356" t="str">
            <v>ghoshal@jlab.org</v>
          </cell>
          <cell r="Q356" t="str">
            <v>DION, MICHAEL</v>
          </cell>
          <cell r="R356" t="str">
            <v>dion@jlab.org</v>
          </cell>
        </row>
        <row r="357">
          <cell r="A357" t="str">
            <v>22-C0444</v>
          </cell>
          <cell r="B357">
            <v>0</v>
          </cell>
          <cell r="C357" t="str">
            <v>S</v>
          </cell>
          <cell r="D357" t="str">
            <v>K7103</v>
          </cell>
          <cell r="E357" t="str">
            <v>MICHELE KHASIDIS</v>
          </cell>
          <cell r="F357" t="str">
            <v>WARWIC</v>
          </cell>
          <cell r="G357" t="str">
            <v>WARWICK PLUMBING&amp;HEATING</v>
          </cell>
          <cell r="H357" t="str">
            <v>S</v>
          </cell>
          <cell r="I357" t="str">
            <v>System Closed</v>
          </cell>
          <cell r="J357">
            <v>462721.7</v>
          </cell>
          <cell r="K357">
            <v>462721.7</v>
          </cell>
          <cell r="L357">
            <v>462721.7</v>
          </cell>
          <cell r="M357">
            <v>462721.7</v>
          </cell>
          <cell r="N357" t="str">
            <v>CELIA WHITLATCH</v>
          </cell>
          <cell r="O357" t="str">
            <v>RENZO, THOMAS C</v>
          </cell>
          <cell r="P357" t="str">
            <v>renzo@jlab.org</v>
          </cell>
        </row>
        <row r="358">
          <cell r="A358" t="str">
            <v>22-C0525</v>
          </cell>
          <cell r="B358">
            <v>0</v>
          </cell>
          <cell r="C358" t="str">
            <v>S</v>
          </cell>
          <cell r="D358" t="str">
            <v>T3334</v>
          </cell>
          <cell r="E358" t="str">
            <v>BRITTANY TOLBERT</v>
          </cell>
          <cell r="F358" t="str">
            <v>DUKEU2</v>
          </cell>
          <cell r="G358" t="str">
            <v>DUKE UNIVERSITY</v>
          </cell>
          <cell r="H358" t="str">
            <v>O</v>
          </cell>
          <cell r="I358" t="str">
            <v>Open</v>
          </cell>
          <cell r="J358">
            <v>248332.31</v>
          </cell>
          <cell r="K358">
            <v>218193.97</v>
          </cell>
          <cell r="L358">
            <v>205807.57</v>
          </cell>
          <cell r="M358">
            <v>205807.57</v>
          </cell>
          <cell r="N358" t="str">
            <v>TANYA GAYE STEWART BLDG 1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22-C0807</v>
          </cell>
          <cell r="B359">
            <v>0</v>
          </cell>
          <cell r="C359" t="str">
            <v>S</v>
          </cell>
          <cell r="D359" t="str">
            <v>T3335</v>
          </cell>
          <cell r="E359" t="str">
            <v>GIUSEPPINA TENBUSCH</v>
          </cell>
          <cell r="F359" t="str">
            <v>CEA-SA</v>
          </cell>
          <cell r="G359" t="str">
            <v>CEA-SACLAY</v>
          </cell>
          <cell r="H359" t="str">
            <v>S</v>
          </cell>
          <cell r="I359" t="str">
            <v>System Closed</v>
          </cell>
          <cell r="J359">
            <v>489000</v>
          </cell>
          <cell r="K359">
            <v>489000</v>
          </cell>
          <cell r="L359">
            <v>489000</v>
          </cell>
          <cell r="M359">
            <v>489000</v>
          </cell>
          <cell r="N359" t="str">
            <v>RENUKA RAJPUT-GHOSHAL BLD</v>
          </cell>
          <cell r="O359" t="str">
            <v>RAJPUT-GHOSHAL, RENUKA</v>
          </cell>
          <cell r="P359" t="str">
            <v>renuka@jlab.org</v>
          </cell>
          <cell r="Q359" t="str">
            <v>TENBUSCH, GIUSEPPINA</v>
          </cell>
          <cell r="R359" t="str">
            <v>jessie@jlab.org</v>
          </cell>
        </row>
        <row r="360">
          <cell r="A360" t="str">
            <v>22-C0838</v>
          </cell>
          <cell r="B360">
            <v>0</v>
          </cell>
          <cell r="C360" t="str">
            <v>S</v>
          </cell>
          <cell r="D360" t="str">
            <v>T3153</v>
          </cell>
          <cell r="E360" t="str">
            <v>MELISSA TORRES</v>
          </cell>
          <cell r="F360" t="str">
            <v>FOLEY</v>
          </cell>
          <cell r="G360" t="str">
            <v xml:space="preserve">FOLEY MATERIAL HANDLING </v>
          </cell>
          <cell r="H360" t="str">
            <v>O</v>
          </cell>
          <cell r="I360" t="str">
            <v>Open</v>
          </cell>
          <cell r="J360">
            <v>349134</v>
          </cell>
          <cell r="K360">
            <v>349134</v>
          </cell>
          <cell r="L360">
            <v>331142.15000000002</v>
          </cell>
          <cell r="M360">
            <v>331142.15000000002</v>
          </cell>
          <cell r="N360" t="str">
            <v>TOM RENZO BLDG 28_1 RM 75</v>
          </cell>
          <cell r="O360" t="str">
            <v>RENZO, THOMAS C</v>
          </cell>
          <cell r="P360" t="str">
            <v>renzo@jlab.org</v>
          </cell>
          <cell r="Q360" t="str">
            <v>DOLBECK, JOEL</v>
          </cell>
          <cell r="R360" t="str">
            <v>dolbeck@jlab.org</v>
          </cell>
        </row>
        <row r="361">
          <cell r="A361" t="str">
            <v>22-C1081</v>
          </cell>
          <cell r="B361">
            <v>0</v>
          </cell>
          <cell r="C361" t="str">
            <v>S</v>
          </cell>
          <cell r="D361" t="str">
            <v>H3243</v>
          </cell>
          <cell r="E361" t="str">
            <v>THOMAS HURATIAK</v>
          </cell>
          <cell r="F361" t="str">
            <v>CRYUSA</v>
          </cell>
          <cell r="G361" t="str">
            <v>CRYTUR USA INC</v>
          </cell>
          <cell r="H361" t="str">
            <v>S</v>
          </cell>
          <cell r="I361" t="str">
            <v>System Closed</v>
          </cell>
          <cell r="J361">
            <v>430000</v>
          </cell>
          <cell r="K361">
            <v>430000</v>
          </cell>
          <cell r="L361">
            <v>430000</v>
          </cell>
          <cell r="M361">
            <v>430000</v>
          </cell>
          <cell r="N361" t="str">
            <v>R ENT/12H</v>
          </cell>
          <cell r="O361" t="str">
            <v>WOOD, STEPHEN A</v>
          </cell>
          <cell r="P361" t="str">
            <v>saw@jlab.org</v>
          </cell>
          <cell r="Q361" t="str">
            <v>HURATIAK, THOMAS</v>
          </cell>
          <cell r="R361" t="str">
            <v>huratiak@jlab.org</v>
          </cell>
        </row>
        <row r="362">
          <cell r="A362" t="str">
            <v>22-C1098</v>
          </cell>
          <cell r="B362">
            <v>0</v>
          </cell>
          <cell r="C362" t="str">
            <v>S</v>
          </cell>
          <cell r="D362" t="str">
            <v>H3243</v>
          </cell>
          <cell r="E362" t="str">
            <v>THOMAS HURATIAK</v>
          </cell>
          <cell r="F362" t="str">
            <v>TOMCOT</v>
          </cell>
          <cell r="G362" t="str">
            <v>TOMCO ELECTRONICS PTY LTD</v>
          </cell>
          <cell r="H362" t="str">
            <v>S</v>
          </cell>
          <cell r="I362" t="str">
            <v>System Closed</v>
          </cell>
          <cell r="J362">
            <v>383600</v>
          </cell>
          <cell r="K362">
            <v>383600</v>
          </cell>
          <cell r="L362">
            <v>383600</v>
          </cell>
          <cell r="M362">
            <v>383600</v>
          </cell>
          <cell r="N362" t="str">
            <v>M WISSMANN/55B</v>
          </cell>
          <cell r="O362" t="str">
            <v>WISSMANN, MARK J</v>
          </cell>
          <cell r="P362" t="str">
            <v>wissmann@jlab.org</v>
          </cell>
          <cell r="Q362" t="str">
            <v>HOVATER, JAMES C</v>
          </cell>
          <cell r="R362" t="str">
            <v>hovater@jlab.org</v>
          </cell>
        </row>
        <row r="363">
          <cell r="A363" t="str">
            <v>22-C1154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INFN</v>
          </cell>
          <cell r="G363" t="str">
            <v xml:space="preserve">INFN  ISTITUTO NAZIONALE </v>
          </cell>
          <cell r="H363" t="str">
            <v>S</v>
          </cell>
          <cell r="I363" t="str">
            <v>System Closed</v>
          </cell>
          <cell r="J363">
            <v>265000</v>
          </cell>
          <cell r="K363">
            <v>265000</v>
          </cell>
          <cell r="L363">
            <v>265000</v>
          </cell>
          <cell r="M363">
            <v>265000</v>
          </cell>
          <cell r="N363" t="str">
            <v>P ROSSI/12H</v>
          </cell>
          <cell r="O363" t="str">
            <v>ROSSI, PATRIZIA</v>
          </cell>
          <cell r="P363" t="str">
            <v>rossi@jlab.org</v>
          </cell>
          <cell r="Q363" t="str">
            <v>THOMAS, SHERRY L</v>
          </cell>
          <cell r="R363" t="str">
            <v>sthomas@jlab.org</v>
          </cell>
        </row>
        <row r="364">
          <cell r="A364" t="str">
            <v>22-C1425</v>
          </cell>
          <cell r="B364">
            <v>0</v>
          </cell>
          <cell r="C364" t="str">
            <v>S</v>
          </cell>
          <cell r="D364" t="str">
            <v>T3153</v>
          </cell>
          <cell r="E364" t="str">
            <v>MELISSA TORRES</v>
          </cell>
          <cell r="F364" t="str">
            <v>CAPEDG</v>
          </cell>
          <cell r="G364" t="str">
            <v>CAPITAL EDGE CONSULTING</v>
          </cell>
          <cell r="H364" t="str">
            <v>S</v>
          </cell>
          <cell r="I364" t="str">
            <v>System Closed</v>
          </cell>
          <cell r="J364">
            <v>318851.25</v>
          </cell>
          <cell r="K364">
            <v>318889.7</v>
          </cell>
          <cell r="L364">
            <v>318851.25</v>
          </cell>
          <cell r="M364">
            <v>318851.25</v>
          </cell>
          <cell r="N364" t="str">
            <v xml:space="preserve">JENNIFER LOGAN BLDG 12_2 </v>
          </cell>
          <cell r="O364" t="str">
            <v>BOUDWIN, KATHLYN J</v>
          </cell>
          <cell r="P364" t="str">
            <v>kboudwin@jlab.org</v>
          </cell>
          <cell r="Q364" t="str">
            <v>HUFF, JOHNATHON</v>
          </cell>
          <cell r="R364" t="str">
            <v>jhuff@jlab.org</v>
          </cell>
        </row>
        <row r="365">
          <cell r="A365" t="str">
            <v>22-C1473</v>
          </cell>
          <cell r="B365">
            <v>0</v>
          </cell>
          <cell r="C365" t="str">
            <v>S</v>
          </cell>
          <cell r="D365" t="str">
            <v>S0684</v>
          </cell>
          <cell r="E365" t="str">
            <v>CAROLYN STEPNEY</v>
          </cell>
          <cell r="F365" t="str">
            <v>COLWEB</v>
          </cell>
          <cell r="G365" t="str">
            <v>COLONIAL WEBB CONTRACTORS</v>
          </cell>
          <cell r="H365" t="str">
            <v>O</v>
          </cell>
          <cell r="I365" t="str">
            <v>Open</v>
          </cell>
          <cell r="J365">
            <v>904288</v>
          </cell>
          <cell r="K365">
            <v>165545.21</v>
          </cell>
          <cell r="L365">
            <v>165500</v>
          </cell>
          <cell r="M365">
            <v>165500</v>
          </cell>
          <cell r="N365" t="str">
            <v>RUSS FRIES BLDG 28_1 RM 7</v>
          </cell>
          <cell r="O365" t="str">
            <v>FRIES, RUSSELL W</v>
          </cell>
          <cell r="P365" t="str">
            <v>rfries@jlab.org</v>
          </cell>
          <cell r="Q365" t="str">
            <v>DOLBECK, JOEL</v>
          </cell>
          <cell r="R365" t="str">
            <v>dolbeck@jlab.org</v>
          </cell>
        </row>
        <row r="366">
          <cell r="A366" t="str">
            <v>22-C1505</v>
          </cell>
          <cell r="B366">
            <v>0</v>
          </cell>
          <cell r="C366" t="str">
            <v>S</v>
          </cell>
          <cell r="D366" t="str">
            <v>W3869</v>
          </cell>
          <cell r="E366" t="str">
            <v>SHARON WILLIAMS</v>
          </cell>
          <cell r="F366" t="str">
            <v>WROELE</v>
          </cell>
          <cell r="G366" t="str">
            <v>W. R. O'NEAL ELECTRIC INC</v>
          </cell>
          <cell r="H366" t="str">
            <v>S</v>
          </cell>
          <cell r="I366" t="str">
            <v>System Closed</v>
          </cell>
          <cell r="J366">
            <v>396827.95</v>
          </cell>
          <cell r="K366">
            <v>396827.95</v>
          </cell>
          <cell r="L366">
            <v>396827.95</v>
          </cell>
          <cell r="M366">
            <v>396827.95</v>
          </cell>
          <cell r="N366" t="str">
            <v>JASON WILLOUGHBY BLDG 28_</v>
          </cell>
          <cell r="O366" t="str">
            <v>WILLOUGHBY, JASON</v>
          </cell>
          <cell r="P366" t="str">
            <v>jasonw@jlab.org</v>
          </cell>
        </row>
        <row r="367">
          <cell r="A367" t="str">
            <v>22-C1527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SYMPHO</v>
          </cell>
          <cell r="G367" t="str">
            <v>SYMPHONY MICROWAVE TECH</v>
          </cell>
          <cell r="H367" t="str">
            <v>O</v>
          </cell>
          <cell r="I367" t="str">
            <v>Open</v>
          </cell>
          <cell r="J367">
            <v>482050</v>
          </cell>
          <cell r="K367">
            <v>218774.5</v>
          </cell>
          <cell r="L367">
            <v>218750</v>
          </cell>
          <cell r="M367">
            <v>218750</v>
          </cell>
          <cell r="N367" t="str">
            <v>CURT HOVATER BLDG 55_2 RM</v>
          </cell>
          <cell r="O367" t="str">
            <v>HOVATER, JAMES C</v>
          </cell>
          <cell r="P367" t="str">
            <v>hovater@jlab.org</v>
          </cell>
          <cell r="Q367" t="str">
            <v>GOMEZ, XAVIER E</v>
          </cell>
          <cell r="R367" t="str">
            <v>xgomez@jlab.org</v>
          </cell>
        </row>
        <row r="368">
          <cell r="A368" t="str">
            <v>22-C1603</v>
          </cell>
          <cell r="B368">
            <v>0</v>
          </cell>
          <cell r="C368" t="str">
            <v>S</v>
          </cell>
          <cell r="D368" t="str">
            <v>W3869</v>
          </cell>
          <cell r="E368" t="str">
            <v>SHARON WILLIAMS</v>
          </cell>
          <cell r="F368" t="str">
            <v>WARWIC</v>
          </cell>
          <cell r="G368" t="str">
            <v>WARWICK PLUMBING&amp;HEATING</v>
          </cell>
          <cell r="H368" t="str">
            <v>S</v>
          </cell>
          <cell r="I368" t="str">
            <v>System Closed</v>
          </cell>
          <cell r="J368">
            <v>604017</v>
          </cell>
          <cell r="K368">
            <v>604017</v>
          </cell>
          <cell r="L368">
            <v>604017</v>
          </cell>
          <cell r="M368">
            <v>604017</v>
          </cell>
          <cell r="N368" t="str">
            <v>DAVID SULOUFF BLDG 28_1 R</v>
          </cell>
          <cell r="O368" t="str">
            <v>RENZO, THOMAS C</v>
          </cell>
          <cell r="P368" t="str">
            <v>renzo@jlab.org</v>
          </cell>
        </row>
        <row r="369">
          <cell r="A369" t="str">
            <v>22-C1617</v>
          </cell>
          <cell r="B369">
            <v>0</v>
          </cell>
          <cell r="C369" t="str">
            <v>S</v>
          </cell>
          <cell r="D369" t="str">
            <v>M8395</v>
          </cell>
          <cell r="E369" t="str">
            <v>DEANN MADDOX</v>
          </cell>
          <cell r="F369" t="str">
            <v>KOICOM</v>
          </cell>
          <cell r="G369" t="str">
            <v>KOI COMPUTERS INC</v>
          </cell>
          <cell r="H369" t="str">
            <v>S</v>
          </cell>
          <cell r="I369" t="str">
            <v>System Closed</v>
          </cell>
          <cell r="J369">
            <v>347930</v>
          </cell>
          <cell r="K369">
            <v>347930</v>
          </cell>
          <cell r="L369">
            <v>347930</v>
          </cell>
          <cell r="M369">
            <v>347930</v>
          </cell>
          <cell r="N369" t="str">
            <v>A SINGH/</v>
          </cell>
          <cell r="O369" t="str">
            <v>SINGH, AMITOJ G</v>
          </cell>
          <cell r="P369" t="str">
            <v>amitoj@jlab.org</v>
          </cell>
          <cell r="Q369" t="str">
            <v>HESS, BRYAN K</v>
          </cell>
          <cell r="R369" t="str">
            <v>bhess@jlab.org</v>
          </cell>
        </row>
        <row r="370">
          <cell r="A370" t="str">
            <v>22-D0013</v>
          </cell>
          <cell r="B370">
            <v>0</v>
          </cell>
          <cell r="C370" t="str">
            <v>S</v>
          </cell>
          <cell r="D370" t="str">
            <v>T3153</v>
          </cell>
          <cell r="E370" t="str">
            <v>MELISSA TORRES</v>
          </cell>
          <cell r="F370" t="str">
            <v>LONGEN</v>
          </cell>
          <cell r="G370" t="str">
            <v>LONGENECKER &amp; ASSOCIATES</v>
          </cell>
          <cell r="H370" t="str">
            <v>O</v>
          </cell>
          <cell r="I370" t="str">
            <v>Open</v>
          </cell>
          <cell r="J370">
            <v>20324.3</v>
          </cell>
          <cell r="K370">
            <v>10097.200000000001</v>
          </cell>
          <cell r="L370">
            <v>10090.27</v>
          </cell>
          <cell r="M370">
            <v>10090.27</v>
          </cell>
          <cell r="N370" t="str">
            <v xml:space="preserve">M TORRES/M SOLAROLI </v>
          </cell>
          <cell r="O370" t="str">
            <v>BENTIVEGNA, SCOTT M</v>
          </cell>
          <cell r="P370" t="str">
            <v>scottb@jlab.org</v>
          </cell>
          <cell r="Q370" t="str">
            <v>TORRES, MELISSA C</v>
          </cell>
          <cell r="R370" t="str">
            <v>torres@jlab.org</v>
          </cell>
        </row>
        <row r="371">
          <cell r="A371" t="str">
            <v>22-D0066</v>
          </cell>
          <cell r="B371">
            <v>0</v>
          </cell>
          <cell r="C371" t="str">
            <v>S</v>
          </cell>
          <cell r="D371" t="str">
            <v>M8395</v>
          </cell>
          <cell r="E371" t="str">
            <v>DEANN MADDOX</v>
          </cell>
          <cell r="F371" t="str">
            <v>SUMPRE</v>
          </cell>
          <cell r="G371" t="str">
            <v>SUMITOMO PRECISION</v>
          </cell>
          <cell r="H371" t="str">
            <v>S</v>
          </cell>
          <cell r="I371" t="str">
            <v>System Closed</v>
          </cell>
          <cell r="J371">
            <v>53200</v>
          </cell>
          <cell r="K371">
            <v>53200</v>
          </cell>
          <cell r="L371">
            <v>53200</v>
          </cell>
          <cell r="M371">
            <v>53200</v>
          </cell>
          <cell r="N371" t="str">
            <v>GARY CHENG BLDG 55</v>
          </cell>
          <cell r="O371" t="str">
            <v>CHENG, GUANGFENG</v>
          </cell>
          <cell r="P371" t="str">
            <v>cheng@jlab.org</v>
          </cell>
          <cell r="Q371" t="str">
            <v>HUQUE, NAEEM A</v>
          </cell>
          <cell r="R371" t="str">
            <v>huque@jlab.org</v>
          </cell>
        </row>
        <row r="372">
          <cell r="A372" t="str">
            <v>22-D0124</v>
          </cell>
          <cell r="B372">
            <v>0</v>
          </cell>
          <cell r="C372" t="str">
            <v>S</v>
          </cell>
          <cell r="D372" t="str">
            <v>M8395</v>
          </cell>
          <cell r="E372" t="str">
            <v>DEANN MADDOX</v>
          </cell>
          <cell r="F372" t="str">
            <v>CHAE&amp;C</v>
          </cell>
          <cell r="G372" t="str">
            <v xml:space="preserve">CHART ENERGY &amp; CHEMICALS </v>
          </cell>
          <cell r="H372" t="str">
            <v>C</v>
          </cell>
          <cell r="I372" t="str">
            <v>Closed</v>
          </cell>
          <cell r="J372">
            <v>0</v>
          </cell>
          <cell r="K372">
            <v>16800</v>
          </cell>
          <cell r="L372">
            <v>16800</v>
          </cell>
          <cell r="M372">
            <v>16800</v>
          </cell>
          <cell r="N372" t="str">
            <v>D MADDOX/MASTRACCI Bdg89</v>
          </cell>
          <cell r="O372" t="str">
            <v>MASTRACCI, BRIAN P</v>
          </cell>
          <cell r="P372" t="str">
            <v>brianm@jlab.org</v>
          </cell>
          <cell r="Q372" t="str">
            <v>YANG, SHUO</v>
          </cell>
          <cell r="R372" t="str">
            <v>syang@jlab.org</v>
          </cell>
        </row>
        <row r="373">
          <cell r="A373" t="str">
            <v>22-D0151</v>
          </cell>
          <cell r="B373">
            <v>0</v>
          </cell>
          <cell r="C373" t="str">
            <v>S</v>
          </cell>
          <cell r="D373" t="str">
            <v>K7103</v>
          </cell>
          <cell r="E373" t="str">
            <v>MICHELE KHASIDIS</v>
          </cell>
          <cell r="F373" t="str">
            <v>MISSIS</v>
          </cell>
          <cell r="G373" t="str">
            <v>MISSISSIPPI STATE UNIVER.</v>
          </cell>
          <cell r="H373" t="str">
            <v>S</v>
          </cell>
          <cell r="I373" t="str">
            <v>System Closed</v>
          </cell>
          <cell r="J373">
            <v>65034.89</v>
          </cell>
          <cell r="K373">
            <v>65039.8</v>
          </cell>
          <cell r="L373">
            <v>65034.89</v>
          </cell>
          <cell r="M373">
            <v>65034.89</v>
          </cell>
          <cell r="N373" t="str">
            <v xml:space="preserve">M KHASIDIS/TANYA STEWART </v>
          </cell>
          <cell r="O373" t="str">
            <v>STEWART, TANYA-GAYE N</v>
          </cell>
          <cell r="P373" t="str">
            <v>fraites@jlab.org</v>
          </cell>
        </row>
        <row r="374">
          <cell r="A374" t="str">
            <v>22-D0165</v>
          </cell>
          <cell r="B374">
            <v>0</v>
          </cell>
          <cell r="C374" t="str">
            <v>S</v>
          </cell>
          <cell r="D374" t="str">
            <v>370932</v>
          </cell>
          <cell r="E374" t="str">
            <v>CHARLIE KIM</v>
          </cell>
          <cell r="F374" t="str">
            <v>MASTER</v>
          </cell>
          <cell r="G374" t="str">
            <v>MASTER MACHINE &amp; TOOL CO.</v>
          </cell>
          <cell r="H374" t="str">
            <v>S</v>
          </cell>
          <cell r="I374" t="str">
            <v>System Closed</v>
          </cell>
          <cell r="J374">
            <v>111462.87</v>
          </cell>
          <cell r="K374">
            <v>111462.87</v>
          </cell>
          <cell r="L374">
            <v>111462.87</v>
          </cell>
          <cell r="M374">
            <v>111462.87</v>
          </cell>
          <cell r="N374" t="str">
            <v>C KIM/BRUNO CORITON</v>
          </cell>
          <cell r="O374" t="str">
            <v>CIOVATI, GIANLUIGI</v>
          </cell>
          <cell r="P374" t="str">
            <v>gciovati@jlab.org</v>
          </cell>
        </row>
        <row r="375">
          <cell r="A375" t="str">
            <v>22-D0270</v>
          </cell>
          <cell r="B375">
            <v>0</v>
          </cell>
          <cell r="C375" t="str">
            <v>S</v>
          </cell>
          <cell r="D375" t="str">
            <v>K7103</v>
          </cell>
          <cell r="E375" t="str">
            <v>MICHELE KHASIDIS</v>
          </cell>
          <cell r="F375" t="str">
            <v>MIT</v>
          </cell>
          <cell r="G375" t="str">
            <v>MASSACHUSETTS INST OF TEC</v>
          </cell>
          <cell r="H375" t="str">
            <v>S</v>
          </cell>
          <cell r="I375" t="str">
            <v>System Closed</v>
          </cell>
          <cell r="J375">
            <v>12999.96</v>
          </cell>
          <cell r="K375">
            <v>12999.96</v>
          </cell>
          <cell r="L375">
            <v>12999.96</v>
          </cell>
          <cell r="M375">
            <v>12999.96</v>
          </cell>
          <cell r="N375" t="str">
            <v>TANYA GAYE STEWART BLDG 1</v>
          </cell>
          <cell r="O375" t="str">
            <v>STEWART, TANYA-GAYE N</v>
          </cell>
          <cell r="P375" t="str">
            <v>fraites@jlab.org</v>
          </cell>
        </row>
        <row r="376">
          <cell r="A376" t="str">
            <v>22-D0311</v>
          </cell>
          <cell r="B376">
            <v>0</v>
          </cell>
          <cell r="C376" t="str">
            <v>S</v>
          </cell>
          <cell r="D376" t="str">
            <v>T3153</v>
          </cell>
          <cell r="E376" t="str">
            <v>MELISSA TORRES</v>
          </cell>
          <cell r="F376" t="str">
            <v>UVA</v>
          </cell>
          <cell r="G376" t="str">
            <v>UNIVERSITY OF VIRGINIA</v>
          </cell>
          <cell r="H376" t="str">
            <v>S</v>
          </cell>
          <cell r="I376" t="str">
            <v>System Closed</v>
          </cell>
          <cell r="J376">
            <v>39532.26</v>
          </cell>
          <cell r="K376">
            <v>39532.26</v>
          </cell>
          <cell r="L376">
            <v>39532.26</v>
          </cell>
          <cell r="M376">
            <v>39532.26</v>
          </cell>
          <cell r="N376" t="str">
            <v>TANYA GAYE STEWART BLDG 1</v>
          </cell>
          <cell r="O376" t="str">
            <v>STEWART, TANYA-GAYE N</v>
          </cell>
          <cell r="P376" t="str">
            <v>fraites@jlab.org</v>
          </cell>
          <cell r="Q376" t="str">
            <v>KHASIDIS, MICHELE</v>
          </cell>
          <cell r="R376" t="str">
            <v>michele@jlab.org</v>
          </cell>
        </row>
        <row r="377">
          <cell r="A377" t="str">
            <v>22-D0312</v>
          </cell>
          <cell r="B377">
            <v>0</v>
          </cell>
          <cell r="C377" t="str">
            <v>S</v>
          </cell>
          <cell r="D377" t="str">
            <v>K7103</v>
          </cell>
          <cell r="E377" t="str">
            <v>MICHELE KHASIDIS</v>
          </cell>
          <cell r="F377" t="str">
            <v>UVA</v>
          </cell>
          <cell r="G377" t="str">
            <v>UNIVERSITY OF VIRGINIA</v>
          </cell>
          <cell r="H377" t="str">
            <v>S</v>
          </cell>
          <cell r="I377" t="str">
            <v>System Closed</v>
          </cell>
          <cell r="J377">
            <v>30000</v>
          </cell>
          <cell r="K377">
            <v>36000</v>
          </cell>
          <cell r="L377">
            <v>30000</v>
          </cell>
          <cell r="M377">
            <v>30000</v>
          </cell>
          <cell r="N377" t="str">
            <v>TANYA GAYE STEWART BLDG 1</v>
          </cell>
          <cell r="O377" t="str">
            <v>STEWART, TANYA-GAYE N</v>
          </cell>
          <cell r="P377" t="str">
            <v>fraites@jlab.org</v>
          </cell>
          <cell r="Q377" t="str">
            <v>KHASIDIS, MICHELE</v>
          </cell>
          <cell r="R377" t="str">
            <v>michele@jlab.org</v>
          </cell>
        </row>
        <row r="378">
          <cell r="A378" t="str">
            <v>22-D0339</v>
          </cell>
          <cell r="B378">
            <v>0</v>
          </cell>
          <cell r="C378" t="str">
            <v>S</v>
          </cell>
          <cell r="D378" t="str">
            <v>T3334</v>
          </cell>
          <cell r="E378" t="str">
            <v>BRITTANY TOLBERT</v>
          </cell>
          <cell r="F378" t="str">
            <v>UNITE5</v>
          </cell>
          <cell r="G378" t="str">
            <v>UNIVERSITY OF TENNESSEE</v>
          </cell>
          <cell r="H378" t="str">
            <v>O</v>
          </cell>
          <cell r="I378" t="str">
            <v>Open</v>
          </cell>
          <cell r="J378">
            <v>145483.92000000001</v>
          </cell>
          <cell r="K378">
            <v>57164.46</v>
          </cell>
          <cell r="L378">
            <v>47064</v>
          </cell>
          <cell r="M378">
            <v>47064</v>
          </cell>
          <cell r="N378" t="str">
            <v>TANYA GAYE STEWART BLDG 1</v>
          </cell>
          <cell r="O378" t="str">
            <v>STEWART, TANYA-GAYE N</v>
          </cell>
          <cell r="P378" t="str">
            <v>fraites@jlab.org</v>
          </cell>
        </row>
        <row r="379">
          <cell r="A379" t="str">
            <v>22-D0450</v>
          </cell>
          <cell r="B379">
            <v>0</v>
          </cell>
          <cell r="C379" t="str">
            <v>S</v>
          </cell>
          <cell r="D379" t="str">
            <v>H3243</v>
          </cell>
          <cell r="E379" t="str">
            <v>THOMAS HURATIAK</v>
          </cell>
          <cell r="F379" t="str">
            <v>AIRCRY</v>
          </cell>
          <cell r="G379" t="str">
            <v>AIR LIQUIDE CRYOGENIC</v>
          </cell>
          <cell r="H379" t="str">
            <v>S</v>
          </cell>
          <cell r="I379" t="str">
            <v>System Closed</v>
          </cell>
          <cell r="J379">
            <v>180710</v>
          </cell>
          <cell r="K379">
            <v>180710</v>
          </cell>
          <cell r="L379">
            <v>180710</v>
          </cell>
          <cell r="M379">
            <v>180710</v>
          </cell>
          <cell r="N379" t="str">
            <v>BUDDY CARLTON BLDG 89_1 R</v>
          </cell>
          <cell r="O379" t="str">
            <v>CARLTON, BUDDY J</v>
          </cell>
          <cell r="P379" t="str">
            <v>carltonb@jlab.org</v>
          </cell>
          <cell r="Q379" t="str">
            <v>CREEL, JONATHAN D</v>
          </cell>
          <cell r="R379" t="str">
            <v>creel@jlab.org</v>
          </cell>
        </row>
        <row r="380">
          <cell r="A380" t="str">
            <v>22-D0462</v>
          </cell>
          <cell r="B380">
            <v>0</v>
          </cell>
          <cell r="C380" t="str">
            <v>S</v>
          </cell>
          <cell r="D380" t="str">
            <v>K7103</v>
          </cell>
          <cell r="E380" t="str">
            <v>MICHELE KHASIDIS</v>
          </cell>
          <cell r="F380" t="str">
            <v>STEVIT</v>
          </cell>
          <cell r="G380" t="str">
            <v>STEVENS INSTITUTE OF TECH</v>
          </cell>
          <cell r="H380" t="str">
            <v>S</v>
          </cell>
          <cell r="I380" t="str">
            <v>System Closed</v>
          </cell>
          <cell r="J380">
            <v>41526.94</v>
          </cell>
          <cell r="K380">
            <v>41526.94</v>
          </cell>
          <cell r="L380">
            <v>41526.94</v>
          </cell>
          <cell r="M380">
            <v>41526.94</v>
          </cell>
          <cell r="N380" t="str">
            <v>TANYA GAYE STEWART BLDG 1</v>
          </cell>
          <cell r="O380" t="str">
            <v>STEWART, TANYA-GAYE N</v>
          </cell>
          <cell r="P380" t="str">
            <v>fraites@jlab.org</v>
          </cell>
        </row>
        <row r="381">
          <cell r="A381" t="str">
            <v>22-D0507</v>
          </cell>
          <cell r="B381">
            <v>0</v>
          </cell>
          <cell r="C381" t="str">
            <v>S</v>
          </cell>
          <cell r="D381" t="str">
            <v>T3335</v>
          </cell>
          <cell r="E381" t="str">
            <v>GIUSEPPINA TENBUSCH</v>
          </cell>
          <cell r="F381" t="str">
            <v>UNIVKR</v>
          </cell>
          <cell r="G381" t="str">
            <v>UNIVERSITY OF KANSAS RC</v>
          </cell>
          <cell r="H381" t="str">
            <v>S</v>
          </cell>
          <cell r="I381" t="str">
            <v>System Closed</v>
          </cell>
          <cell r="J381">
            <v>36000</v>
          </cell>
          <cell r="K381">
            <v>36000</v>
          </cell>
          <cell r="L381">
            <v>36000</v>
          </cell>
          <cell r="M381">
            <v>36000</v>
          </cell>
          <cell r="N381" t="str">
            <v>TANYA GAYE STEWART BLDG 1</v>
          </cell>
          <cell r="O381" t="str">
            <v>STEWART, TANYA-GAYE N</v>
          </cell>
          <cell r="P381" t="str">
            <v>fraites@jlab.org</v>
          </cell>
          <cell r="Q381" t="str">
            <v>PARKINSON, SHARON K</v>
          </cell>
          <cell r="R381" t="str">
            <v xml:space="preserve"> </v>
          </cell>
        </row>
        <row r="382">
          <cell r="A382" t="str">
            <v>22-D0679</v>
          </cell>
          <cell r="B382">
            <v>0</v>
          </cell>
          <cell r="C382" t="str">
            <v>S</v>
          </cell>
          <cell r="D382" t="str">
            <v>H3243</v>
          </cell>
          <cell r="E382" t="str">
            <v>THOMAS HURATIAK</v>
          </cell>
          <cell r="F382" t="str">
            <v>QUANTO</v>
          </cell>
          <cell r="G382" t="str">
            <v>QUANTUM OPUS LLC</v>
          </cell>
          <cell r="H382" t="str">
            <v>S</v>
          </cell>
          <cell r="I382" t="str">
            <v>System Closed</v>
          </cell>
          <cell r="J382">
            <v>213300</v>
          </cell>
          <cell r="K382">
            <v>213300</v>
          </cell>
          <cell r="L382">
            <v>213300</v>
          </cell>
          <cell r="M382">
            <v>213300</v>
          </cell>
          <cell r="N382" t="str">
            <v>OLIVIER PFISTER, UVA/PHYS</v>
          </cell>
          <cell r="O382" t="str">
            <v>EDWARDS, ROBERT G</v>
          </cell>
          <cell r="P382" t="str">
            <v>edwards@jlab.org</v>
          </cell>
          <cell r="Q382" t="str">
            <v>STEWART, TANYA-GAYE N</v>
          </cell>
          <cell r="R382" t="str">
            <v>fraites@jlab.org</v>
          </cell>
        </row>
        <row r="383">
          <cell r="A383" t="str">
            <v>22-D0787</v>
          </cell>
          <cell r="B383">
            <v>0</v>
          </cell>
          <cell r="C383" t="str">
            <v>S</v>
          </cell>
          <cell r="D383" t="str">
            <v>T3153</v>
          </cell>
          <cell r="E383" t="str">
            <v>MELISSA TORRES</v>
          </cell>
          <cell r="F383" t="str">
            <v>AHENVI</v>
          </cell>
          <cell r="G383" t="str">
            <v>AH ENVIRONMENTAL CONSULT</v>
          </cell>
          <cell r="H383" t="str">
            <v>S</v>
          </cell>
          <cell r="I383" t="str">
            <v>System Closed</v>
          </cell>
          <cell r="J383">
            <v>178000</v>
          </cell>
          <cell r="K383">
            <v>178000</v>
          </cell>
          <cell r="L383">
            <v>178000</v>
          </cell>
          <cell r="M383">
            <v>178000</v>
          </cell>
          <cell r="N383" t="str">
            <v>C WHITLATCH/28G</v>
          </cell>
          <cell r="O383" t="str">
            <v>SMITH, CORRY E</v>
          </cell>
          <cell r="P383" t="str">
            <v>csmith@jlab.org</v>
          </cell>
          <cell r="Q383" t="str">
            <v>DOLBECK, JOEL</v>
          </cell>
          <cell r="R383" t="str">
            <v>dolbeck@jlab.org</v>
          </cell>
        </row>
        <row r="384">
          <cell r="A384" t="str">
            <v>22-D0866</v>
          </cell>
          <cell r="B384">
            <v>0</v>
          </cell>
          <cell r="C384" t="str">
            <v>S</v>
          </cell>
          <cell r="D384" t="str">
            <v>K7103</v>
          </cell>
          <cell r="E384" t="str">
            <v>MICHELE KHASIDIS</v>
          </cell>
          <cell r="F384" t="str">
            <v>MICHIG</v>
          </cell>
          <cell r="G384" t="str">
            <v>MICHIGAN STATE UNIVERSITY</v>
          </cell>
          <cell r="H384" t="str">
            <v>O</v>
          </cell>
          <cell r="I384" t="str">
            <v>Open</v>
          </cell>
          <cell r="J384">
            <v>93792.88</v>
          </cell>
          <cell r="K384">
            <v>75810.080000000002</v>
          </cell>
          <cell r="L384">
            <v>68186.399999999994</v>
          </cell>
          <cell r="M384">
            <v>68186.399999999994</v>
          </cell>
          <cell r="N384" t="str">
            <v>TANYA GAYE STEWART BLDG 1</v>
          </cell>
          <cell r="O384" t="str">
            <v>STEWART, TANYA-GAYE N</v>
          </cell>
          <cell r="P384" t="str">
            <v>fraites@jlab.org</v>
          </cell>
        </row>
        <row r="385">
          <cell r="A385" t="str">
            <v>22-D1062</v>
          </cell>
          <cell r="B385">
            <v>0</v>
          </cell>
          <cell r="C385" t="str">
            <v>S</v>
          </cell>
          <cell r="D385" t="str">
            <v>T3153</v>
          </cell>
          <cell r="E385" t="str">
            <v>MELISSA TORRES</v>
          </cell>
          <cell r="F385" t="str">
            <v>GIBIND</v>
          </cell>
          <cell r="G385" t="str">
            <v>GIBSON INDUSTRIAL INC.</v>
          </cell>
          <cell r="H385" t="str">
            <v>S</v>
          </cell>
          <cell r="I385" t="str">
            <v>System Closed</v>
          </cell>
          <cell r="J385">
            <v>162411.51</v>
          </cell>
          <cell r="K385">
            <v>162411.51</v>
          </cell>
          <cell r="L385">
            <v>162411.51</v>
          </cell>
          <cell r="M385">
            <v>162411.51</v>
          </cell>
          <cell r="N385" t="str">
            <v>TOM RENZO BLDG 28_1 RM 75</v>
          </cell>
          <cell r="O385" t="str">
            <v>RENZO, THOMAS C</v>
          </cell>
          <cell r="P385" t="str">
            <v>renzo@jlab.org</v>
          </cell>
          <cell r="Q385" t="str">
            <v>DOLBECK, JOEL</v>
          </cell>
          <cell r="R385" t="str">
            <v>dolbeck@jlab.org</v>
          </cell>
        </row>
        <row r="386">
          <cell r="A386" t="str">
            <v>22-D1161</v>
          </cell>
          <cell r="B386">
            <v>0</v>
          </cell>
          <cell r="C386" t="str">
            <v>S</v>
          </cell>
          <cell r="D386" t="str">
            <v>H3243</v>
          </cell>
          <cell r="E386" t="str">
            <v>THOMAS HURATIAK</v>
          </cell>
          <cell r="F386" t="str">
            <v>CRYUSA</v>
          </cell>
          <cell r="G386" t="str">
            <v>CRYTUR USA INC</v>
          </cell>
          <cell r="H386" t="str">
            <v>S</v>
          </cell>
          <cell r="I386" t="str">
            <v>System Closed</v>
          </cell>
          <cell r="J386">
            <v>150500</v>
          </cell>
          <cell r="K386">
            <v>150500</v>
          </cell>
          <cell r="L386">
            <v>150500</v>
          </cell>
          <cell r="M386">
            <v>150500</v>
          </cell>
          <cell r="N386" t="str">
            <v>ALEXANDER SOMOV BLDG 12_1</v>
          </cell>
          <cell r="O386" t="str">
            <v>HURATIAK, THOMAS</v>
          </cell>
          <cell r="P386" t="str">
            <v>huratiak@jlab.org</v>
          </cell>
          <cell r="Q386" t="str">
            <v>SOMOV, ALEXANDER</v>
          </cell>
          <cell r="R386" t="str">
            <v>somov@jlab.org</v>
          </cell>
        </row>
        <row r="387">
          <cell r="A387" t="str">
            <v>22-D1376</v>
          </cell>
          <cell r="B387">
            <v>0</v>
          </cell>
          <cell r="C387" t="str">
            <v>S</v>
          </cell>
          <cell r="D387" t="str">
            <v>H3243</v>
          </cell>
          <cell r="E387" t="str">
            <v>THOMAS HURATIAK</v>
          </cell>
          <cell r="F387" t="str">
            <v>ATIWAH</v>
          </cell>
          <cell r="G387" t="str">
            <v>ATI SPECIALITY ALLOYS</v>
          </cell>
          <cell r="H387" t="str">
            <v>S</v>
          </cell>
          <cell r="I387" t="str">
            <v>System Closed</v>
          </cell>
          <cell r="J387">
            <v>85167.09</v>
          </cell>
          <cell r="K387">
            <v>85167.09</v>
          </cell>
          <cell r="L387">
            <v>85167.09</v>
          </cell>
          <cell r="M387">
            <v>85167.09</v>
          </cell>
          <cell r="N387" t="str">
            <v>NIOBIUM STORAGE BLDG/ROOM</v>
          </cell>
          <cell r="O387" t="str">
            <v>CIOVATI, GIANLUIGI</v>
          </cell>
          <cell r="P387" t="str">
            <v>gciovati@jlab.org</v>
          </cell>
          <cell r="Q387" t="str">
            <v>HURATIAK, THOMAS</v>
          </cell>
          <cell r="R387" t="str">
            <v>huratiak@jlab.org</v>
          </cell>
        </row>
        <row r="388">
          <cell r="A388" t="str">
            <v>22-D1522</v>
          </cell>
          <cell r="B388">
            <v>0</v>
          </cell>
          <cell r="C388" t="str">
            <v>S</v>
          </cell>
          <cell r="D388" t="str">
            <v>H3243</v>
          </cell>
          <cell r="E388" t="str">
            <v>THOMAS HURATIAK</v>
          </cell>
          <cell r="F388" t="str">
            <v>DANFYS</v>
          </cell>
          <cell r="G388" t="str">
            <v>DANFYSIK A/S</v>
          </cell>
          <cell r="H388" t="str">
            <v>S</v>
          </cell>
          <cell r="I388" t="str">
            <v>System Closed</v>
          </cell>
          <cell r="J388">
            <v>175000</v>
          </cell>
          <cell r="K388">
            <v>175000</v>
          </cell>
          <cell r="L388">
            <v>175000</v>
          </cell>
          <cell r="M388">
            <v>175000</v>
          </cell>
          <cell r="N388" t="str">
            <v xml:space="preserve">ONISH KUMAR BLDG 55_2 RM </v>
          </cell>
          <cell r="O388" t="str">
            <v>KUMAR, ONISH</v>
          </cell>
          <cell r="P388" t="str">
            <v>okumar@jlab.org</v>
          </cell>
          <cell r="Q388" t="str">
            <v>HURATIAK, THOMAS</v>
          </cell>
          <cell r="R388" t="str">
            <v>huratiak@jlab.org</v>
          </cell>
        </row>
        <row r="389">
          <cell r="A389" t="str">
            <v>22-D1586</v>
          </cell>
          <cell r="B389">
            <v>0</v>
          </cell>
          <cell r="C389" t="str">
            <v>S</v>
          </cell>
          <cell r="D389" t="str">
            <v>H3243</v>
          </cell>
          <cell r="E389" t="str">
            <v>THOMAS HURATIAK</v>
          </cell>
          <cell r="F389" t="str">
            <v>NINGXI</v>
          </cell>
          <cell r="G389" t="str">
            <v>NINGXIA ORIENT TANTALUM</v>
          </cell>
          <cell r="H389" t="str">
            <v>S</v>
          </cell>
          <cell r="I389" t="str">
            <v>System Closed</v>
          </cell>
          <cell r="J389">
            <v>109665</v>
          </cell>
          <cell r="K389">
            <v>109665</v>
          </cell>
          <cell r="L389">
            <v>109665</v>
          </cell>
          <cell r="M389">
            <v>109665</v>
          </cell>
          <cell r="N389" t="str">
            <v>NIOBIUM STORAGE BLDG/ROOM</v>
          </cell>
          <cell r="O389" t="str">
            <v>HUQUE, NAEEM A</v>
          </cell>
          <cell r="P389" t="str">
            <v>huque@jlab.org</v>
          </cell>
          <cell r="Q389" t="str">
            <v>HURATIAK, THOMAS</v>
          </cell>
          <cell r="R389" t="str">
            <v>huratiak@jlab.org</v>
          </cell>
        </row>
        <row r="390">
          <cell r="A390" t="str">
            <v>22C0005001</v>
          </cell>
          <cell r="B390">
            <v>0</v>
          </cell>
          <cell r="C390" t="str">
            <v>S</v>
          </cell>
          <cell r="D390" t="str">
            <v>G4532</v>
          </cell>
          <cell r="E390" t="str">
            <v>DENISE LEARY-STITH</v>
          </cell>
          <cell r="F390" t="str">
            <v>BURNSM</v>
          </cell>
          <cell r="G390" t="str">
            <v>BURNS &amp; MCDONNELL ENG</v>
          </cell>
          <cell r="H390" t="str">
            <v>O</v>
          </cell>
          <cell r="I390" t="str">
            <v>Open</v>
          </cell>
          <cell r="J390">
            <v>453648.55</v>
          </cell>
          <cell r="K390">
            <v>386454.5</v>
          </cell>
          <cell r="L390">
            <v>386443.09</v>
          </cell>
          <cell r="M390">
            <v>386443.09</v>
          </cell>
          <cell r="N390" t="str">
            <v>JOEL DOLBECK BLDG 28_1 RM</v>
          </cell>
          <cell r="O390" t="str">
            <v>RENZO, THOMAS C</v>
          </cell>
          <cell r="P390" t="str">
            <v>renzo@jlab.org</v>
          </cell>
          <cell r="Q390" t="str">
            <v>DOLBECK, JOEL</v>
          </cell>
          <cell r="R390" t="str">
            <v>dolbeck@jlab.org</v>
          </cell>
        </row>
        <row r="391">
          <cell r="A391" t="str">
            <v>22C0005002</v>
          </cell>
          <cell r="B391">
            <v>0</v>
          </cell>
          <cell r="C391" t="str">
            <v>S</v>
          </cell>
          <cell r="D391" t="str">
            <v>G4532</v>
          </cell>
          <cell r="E391" t="str">
            <v>DENISE LEARY-STITH</v>
          </cell>
          <cell r="F391" t="str">
            <v>BURNSM</v>
          </cell>
          <cell r="G391" t="str">
            <v>BURNS &amp; MCDONNELL ENG</v>
          </cell>
          <cell r="H391" t="str">
            <v>S</v>
          </cell>
          <cell r="I391" t="str">
            <v>System Closed</v>
          </cell>
          <cell r="J391">
            <v>199765.64</v>
          </cell>
          <cell r="K391">
            <v>199916.15</v>
          </cell>
          <cell r="L391">
            <v>199765.64</v>
          </cell>
          <cell r="M391">
            <v>199765.64</v>
          </cell>
          <cell r="N391" t="str">
            <v>MICHELE SOLAROLI BLDG 28_</v>
          </cell>
          <cell r="O391" t="str">
            <v>RENZO, THOMAS C</v>
          </cell>
          <cell r="P391" t="str">
            <v>renzo@jlab.org</v>
          </cell>
          <cell r="Q391" t="str">
            <v>SMITH, CORRY E</v>
          </cell>
          <cell r="R391" t="str">
            <v>csmith@jlab.org</v>
          </cell>
        </row>
        <row r="392">
          <cell r="A392" t="str">
            <v>22C0005003</v>
          </cell>
          <cell r="B392">
            <v>0</v>
          </cell>
          <cell r="C392" t="str">
            <v>S</v>
          </cell>
          <cell r="D392" t="str">
            <v>G4532</v>
          </cell>
          <cell r="E392" t="str">
            <v>DENISE LEARY-STITH</v>
          </cell>
          <cell r="F392" t="str">
            <v>BURNSM</v>
          </cell>
          <cell r="G392" t="str">
            <v>BURNS &amp; MCDONNELL ENG</v>
          </cell>
          <cell r="H392" t="str">
            <v>S</v>
          </cell>
          <cell r="I392" t="str">
            <v>System Closed</v>
          </cell>
          <cell r="J392">
            <v>178397.53</v>
          </cell>
          <cell r="K392">
            <v>178397.53</v>
          </cell>
          <cell r="L392">
            <v>178397.53</v>
          </cell>
          <cell r="M392">
            <v>178397.53</v>
          </cell>
          <cell r="N392" t="str">
            <v>CORRY SMITH</v>
          </cell>
          <cell r="O392" t="str">
            <v>SMITH, CORRY E</v>
          </cell>
          <cell r="P392" t="str">
            <v>csmith@jlab.org</v>
          </cell>
          <cell r="Q392" t="str">
            <v>BENTIVEGNA, SCOTT M</v>
          </cell>
          <cell r="R392" t="str">
            <v>scottb@jlab.org</v>
          </cell>
        </row>
        <row r="393">
          <cell r="A393" t="str">
            <v>22C005004</v>
          </cell>
          <cell r="B393">
            <v>0</v>
          </cell>
          <cell r="C393" t="str">
            <v>S</v>
          </cell>
          <cell r="D393" t="str">
            <v>T3153</v>
          </cell>
          <cell r="E393" t="str">
            <v>MELISSA TORRES</v>
          </cell>
          <cell r="F393" t="str">
            <v>BURNSM</v>
          </cell>
          <cell r="G393" t="str">
            <v>BURNS &amp; MCDONNELL ENG</v>
          </cell>
          <cell r="H393" t="str">
            <v>O</v>
          </cell>
          <cell r="I393" t="str">
            <v>Open</v>
          </cell>
          <cell r="J393">
            <v>205316.79</v>
          </cell>
          <cell r="K393">
            <v>123432.84</v>
          </cell>
          <cell r="L393">
            <v>120574.63</v>
          </cell>
          <cell r="M393">
            <v>120574.63</v>
          </cell>
          <cell r="N393" t="str">
            <v>TOM RENZO BLDG 28_1 RM 75</v>
          </cell>
          <cell r="O393" t="str">
            <v>RENZO, THOMAS C</v>
          </cell>
          <cell r="P393" t="str">
            <v>renzo@jlab.org</v>
          </cell>
          <cell r="Q393" t="str">
            <v>SMITH, CORRY E</v>
          </cell>
          <cell r="R393" t="str">
            <v>csmith@jlab.org</v>
          </cell>
        </row>
        <row r="394">
          <cell r="A394" t="str">
            <v>22C1261002</v>
          </cell>
          <cell r="B394">
            <v>0</v>
          </cell>
          <cell r="C394" t="str">
            <v>S</v>
          </cell>
          <cell r="D394" t="str">
            <v>W3869</v>
          </cell>
          <cell r="E394" t="str">
            <v>SHARON WILLIAMS</v>
          </cell>
          <cell r="F394" t="str">
            <v>ALPHAC</v>
          </cell>
          <cell r="G394" t="str">
            <v>ALPHA CONST.&amp; ENGINEERING</v>
          </cell>
          <cell r="H394" t="str">
            <v>O</v>
          </cell>
          <cell r="I394" t="str">
            <v>Open</v>
          </cell>
          <cell r="J394">
            <v>73298.95</v>
          </cell>
          <cell r="K394">
            <v>58873.440000000002</v>
          </cell>
          <cell r="L394">
            <v>58873.440000000002</v>
          </cell>
          <cell r="M394">
            <v>58873.440000000002</v>
          </cell>
          <cell r="N394" t="str">
            <v>BLDG 28 RM 12 CSMITH</v>
          </cell>
          <cell r="O394" t="str">
            <v>SMITH, CORRY E</v>
          </cell>
          <cell r="P394" t="str">
            <v>csmith@jlab.org</v>
          </cell>
        </row>
        <row r="395">
          <cell r="A395" t="str">
            <v>23-C0161</v>
          </cell>
          <cell r="B395">
            <v>0</v>
          </cell>
          <cell r="C395" t="str">
            <v>S</v>
          </cell>
          <cell r="D395" t="str">
            <v>K7103</v>
          </cell>
          <cell r="E395" t="str">
            <v>MICHELE KHASIDIS</v>
          </cell>
          <cell r="F395" t="str">
            <v>THECAT</v>
          </cell>
          <cell r="G395" t="str">
            <v xml:space="preserve">THE CATHOLIC UNIVERSITY  </v>
          </cell>
          <cell r="H395" t="str">
            <v>O</v>
          </cell>
          <cell r="I395" t="str">
            <v>Open</v>
          </cell>
          <cell r="J395">
            <v>127034.25</v>
          </cell>
          <cell r="K395">
            <v>112949.44</v>
          </cell>
          <cell r="L395">
            <v>103341.17</v>
          </cell>
          <cell r="M395">
            <v>103341.17</v>
          </cell>
          <cell r="N395" t="str">
            <v>TANYA GAYE STEWART BLDG 1</v>
          </cell>
          <cell r="O395" t="str">
            <v>STEWART, TANYA-GAYE N</v>
          </cell>
          <cell r="P395" t="str">
            <v>fraites@jlab.org</v>
          </cell>
        </row>
        <row r="396">
          <cell r="A396" t="str">
            <v>23-C0166</v>
          </cell>
          <cell r="B396">
            <v>0</v>
          </cell>
          <cell r="C396" t="str">
            <v>S</v>
          </cell>
          <cell r="D396" t="str">
            <v>H3243</v>
          </cell>
          <cell r="E396" t="str">
            <v>THOMAS HURATIAK</v>
          </cell>
          <cell r="F396" t="str">
            <v>PHYTRO</v>
          </cell>
          <cell r="G396" t="str">
            <v>PHYTRON INC</v>
          </cell>
          <cell r="H396" t="str">
            <v>S</v>
          </cell>
          <cell r="I396" t="str">
            <v>System Closed</v>
          </cell>
          <cell r="J396">
            <v>275340</v>
          </cell>
          <cell r="K396">
            <v>275340</v>
          </cell>
          <cell r="L396">
            <v>275340</v>
          </cell>
          <cell r="M396">
            <v>275340</v>
          </cell>
          <cell r="N396" t="str">
            <v>SEE NOTES</v>
          </cell>
          <cell r="O396" t="str">
            <v>OWEN, PETER</v>
          </cell>
          <cell r="P396" t="str">
            <v>powen@jlab.org</v>
          </cell>
          <cell r="Q396" t="str">
            <v>HUQUE, NAEEM A</v>
          </cell>
          <cell r="R396" t="str">
            <v>huque@jlab.org</v>
          </cell>
        </row>
        <row r="397">
          <cell r="A397" t="str">
            <v>23-C0200</v>
          </cell>
          <cell r="B397">
            <v>0</v>
          </cell>
          <cell r="C397" t="str">
            <v>S</v>
          </cell>
          <cell r="D397" t="str">
            <v>T3335</v>
          </cell>
          <cell r="E397" t="str">
            <v>GIUSEPPINA TENBUSCH</v>
          </cell>
          <cell r="F397" t="str">
            <v>DEMHOL</v>
          </cell>
          <cell r="G397" t="str">
            <v>DEMACO HOLLAND BV</v>
          </cell>
          <cell r="H397" t="str">
            <v>O</v>
          </cell>
          <cell r="I397" t="str">
            <v>Open</v>
          </cell>
          <cell r="J397">
            <v>1337745</v>
          </cell>
          <cell r="K397">
            <v>1270857.75</v>
          </cell>
          <cell r="L397">
            <v>1270857.75</v>
          </cell>
          <cell r="M397">
            <v>1270857.75</v>
          </cell>
          <cell r="N397" t="str">
            <v xml:space="preserve">NATE LAVERDURE BLDG 89_1 </v>
          </cell>
          <cell r="O397" t="str">
            <v>LAVERDURE, NATHANIEL A</v>
          </cell>
          <cell r="P397" t="str">
            <v>nal@jlab.org</v>
          </cell>
          <cell r="Q397" t="str">
            <v>BHATTACHARYA, RITENDRA N</v>
          </cell>
          <cell r="R397" t="str">
            <v>ritendra@jlab.org</v>
          </cell>
        </row>
        <row r="398">
          <cell r="A398" t="str">
            <v>23-C0220</v>
          </cell>
          <cell r="B398">
            <v>0</v>
          </cell>
          <cell r="C398" t="str">
            <v>S</v>
          </cell>
          <cell r="D398" t="str">
            <v>W3869</v>
          </cell>
          <cell r="E398" t="str">
            <v>SHARON WILLIAMS</v>
          </cell>
          <cell r="F398" t="str">
            <v>TSTROO</v>
          </cell>
          <cell r="G398" t="str">
            <v xml:space="preserve">TST TACTICAL DEFENSE </v>
          </cell>
          <cell r="H398" t="str">
            <v>O</v>
          </cell>
          <cell r="I398" t="str">
            <v>Open</v>
          </cell>
          <cell r="J398">
            <v>249885</v>
          </cell>
          <cell r="K398">
            <v>3498.39</v>
          </cell>
          <cell r="L398">
            <v>3374</v>
          </cell>
          <cell r="M398">
            <v>3374</v>
          </cell>
          <cell r="N398" t="str">
            <v>RUSS FRIES BLDG 28_1 RM 7</v>
          </cell>
          <cell r="O398" t="str">
            <v>FRIES, RUSSELL W</v>
          </cell>
          <cell r="P398" t="str">
            <v>rfries@jlab.org</v>
          </cell>
          <cell r="Q398" t="str">
            <v>DOLBECK, JOEL</v>
          </cell>
          <cell r="R398" t="str">
            <v>dolbeck@jlab.org</v>
          </cell>
        </row>
        <row r="399">
          <cell r="A399" t="str">
            <v>23-C0286</v>
          </cell>
          <cell r="B399">
            <v>0</v>
          </cell>
          <cell r="C399" t="str">
            <v>S</v>
          </cell>
          <cell r="D399" t="str">
            <v>T3335</v>
          </cell>
          <cell r="E399" t="str">
            <v>GIUSEPPINA TENBUSCH</v>
          </cell>
          <cell r="F399" t="str">
            <v>CEA-SA</v>
          </cell>
          <cell r="G399" t="str">
            <v>CEA-SACLAY</v>
          </cell>
          <cell r="H399" t="str">
            <v>S</v>
          </cell>
          <cell r="I399" t="str">
            <v>System Closed</v>
          </cell>
          <cell r="J399">
            <v>496000</v>
          </cell>
          <cell r="K399">
            <v>496000</v>
          </cell>
          <cell r="L399">
            <v>496000</v>
          </cell>
          <cell r="M399">
            <v>496000</v>
          </cell>
          <cell r="N399" t="str">
            <v>RENUKA RAJPUT-GHOSHAL BLD</v>
          </cell>
          <cell r="O399" t="str">
            <v>RAJPUT-GHOSHAL, RENUKA</v>
          </cell>
          <cell r="P399" t="str">
            <v>renuka@jlab.org</v>
          </cell>
          <cell r="Q399" t="str">
            <v>ENT, ROLF</v>
          </cell>
          <cell r="R399" t="str">
            <v>ent@jlab.org</v>
          </cell>
        </row>
        <row r="400">
          <cell r="A400" t="str">
            <v>23-C0331</v>
          </cell>
          <cell r="B400">
            <v>0</v>
          </cell>
          <cell r="C400" t="str">
            <v>S</v>
          </cell>
          <cell r="D400" t="str">
            <v>T3153</v>
          </cell>
          <cell r="E400" t="str">
            <v>MELISSA TORRES</v>
          </cell>
          <cell r="F400" t="str">
            <v>W&amp;M</v>
          </cell>
          <cell r="G400" t="str">
            <v>COLLEGE OF WILLIAM &amp; MARY</v>
          </cell>
          <cell r="H400" t="str">
            <v>O</v>
          </cell>
          <cell r="I400" t="str">
            <v>Open</v>
          </cell>
          <cell r="J400">
            <v>289632.71000000002</v>
          </cell>
          <cell r="K400">
            <v>218009.92</v>
          </cell>
          <cell r="L400">
            <v>205091.05</v>
          </cell>
          <cell r="M400">
            <v>205091.05</v>
          </cell>
          <cell r="N400" t="str">
            <v>TANYA GAYE STEWART BLDG 1</v>
          </cell>
          <cell r="O400" t="str">
            <v>STEWART, TANYA-GAYE N</v>
          </cell>
          <cell r="P400" t="str">
            <v>fraites@jlab.org</v>
          </cell>
        </row>
        <row r="401">
          <cell r="A401" t="str">
            <v>23-C0344</v>
          </cell>
          <cell r="B401">
            <v>0</v>
          </cell>
          <cell r="C401" t="str">
            <v>S</v>
          </cell>
          <cell r="D401" t="str">
            <v>T3334</v>
          </cell>
          <cell r="E401" t="str">
            <v>BRITTANY TOLBERT</v>
          </cell>
          <cell r="F401" t="str">
            <v>OLDDO4</v>
          </cell>
          <cell r="G401" t="str">
            <v>OLD DOMINION UNIV. RESEAR</v>
          </cell>
          <cell r="H401" t="str">
            <v>O</v>
          </cell>
          <cell r="I401" t="str">
            <v>Open</v>
          </cell>
          <cell r="J401">
            <v>527254.1</v>
          </cell>
          <cell r="K401">
            <v>437344.94</v>
          </cell>
          <cell r="L401">
            <v>394247.29</v>
          </cell>
          <cell r="M401">
            <v>394247.29</v>
          </cell>
          <cell r="N401" t="str">
            <v>T STEWART/12B</v>
          </cell>
          <cell r="O401" t="str">
            <v>STEWART, TANYA-GAYE N</v>
          </cell>
          <cell r="P401" t="str">
            <v>fraites@jlab.org</v>
          </cell>
          <cell r="Q401" t="str">
            <v>TOLBERT, BRITTANY L</v>
          </cell>
          <cell r="R401" t="str">
            <v>tolbert@jlab.org</v>
          </cell>
        </row>
        <row r="402">
          <cell r="A402" t="str">
            <v>23-C0345</v>
          </cell>
          <cell r="B402">
            <v>0</v>
          </cell>
          <cell r="C402" t="str">
            <v>S</v>
          </cell>
          <cell r="D402" t="str">
            <v>T3334</v>
          </cell>
          <cell r="E402" t="str">
            <v>BRITTANY TOLBERT</v>
          </cell>
          <cell r="F402" t="str">
            <v>HAMUNI</v>
          </cell>
          <cell r="G402" t="str">
            <v>HAMPTON UNIVERSITY</v>
          </cell>
          <cell r="H402" t="str">
            <v>O</v>
          </cell>
          <cell r="I402" t="str">
            <v>Open</v>
          </cell>
          <cell r="J402">
            <v>66249.95</v>
          </cell>
          <cell r="K402">
            <v>49416.61</v>
          </cell>
          <cell r="L402">
            <v>23249.97</v>
          </cell>
          <cell r="M402">
            <v>23249.97</v>
          </cell>
          <cell r="N402" t="str">
            <v>TANYA GAYE STEWART BLDG 1</v>
          </cell>
          <cell r="O402" t="str">
            <v>STEWART, TANYA-GAYE N</v>
          </cell>
          <cell r="P402" t="str">
            <v>fraites@jlab.org</v>
          </cell>
          <cell r="Q402" t="str">
            <v>TOLBERT, BRITTANY L</v>
          </cell>
          <cell r="R402" t="str">
            <v>tolbert@jlab.org</v>
          </cell>
        </row>
        <row r="403">
          <cell r="A403" t="str">
            <v>23-C0346</v>
          </cell>
          <cell r="B403">
            <v>0</v>
          </cell>
          <cell r="C403" t="str">
            <v>S</v>
          </cell>
          <cell r="D403" t="str">
            <v>T3334</v>
          </cell>
          <cell r="E403" t="str">
            <v>BRITTANY TOLBERT</v>
          </cell>
          <cell r="F403" t="str">
            <v>OLDDO4</v>
          </cell>
          <cell r="G403" t="str">
            <v>OLD DOMINION UNIV. RESEAR</v>
          </cell>
          <cell r="H403" t="str">
            <v>O</v>
          </cell>
          <cell r="I403" t="str">
            <v>Open</v>
          </cell>
          <cell r="J403">
            <v>1022409.82</v>
          </cell>
          <cell r="K403">
            <v>942351.35999999999</v>
          </cell>
          <cell r="L403">
            <v>774371.26</v>
          </cell>
          <cell r="M403">
            <v>774371.26</v>
          </cell>
          <cell r="N403" t="str">
            <v>TANYA GAYE STEWART BLDG 1</v>
          </cell>
          <cell r="O403" t="str">
            <v>STEWART, TANYA-GAYE N</v>
          </cell>
          <cell r="P403" t="str">
            <v>fraites@jlab.org</v>
          </cell>
          <cell r="Q403" t="str">
            <v>TOLBERT, BRITTANY L</v>
          </cell>
          <cell r="R403" t="str">
            <v>tolbert@jlab.org</v>
          </cell>
        </row>
        <row r="404">
          <cell r="A404" t="str">
            <v>23-C0569</v>
          </cell>
          <cell r="B404">
            <v>0</v>
          </cell>
          <cell r="C404" t="str">
            <v>S</v>
          </cell>
          <cell r="D404" t="str">
            <v>H3243</v>
          </cell>
          <cell r="E404" t="str">
            <v>THOMAS HURATIAK</v>
          </cell>
          <cell r="F404" t="str">
            <v>CRYUSA</v>
          </cell>
          <cell r="G404" t="str">
            <v>CRYTUR USA INC</v>
          </cell>
          <cell r="H404" t="str">
            <v>S</v>
          </cell>
          <cell r="I404" t="str">
            <v>System Closed</v>
          </cell>
          <cell r="J404">
            <v>393750</v>
          </cell>
          <cell r="K404">
            <v>393750</v>
          </cell>
          <cell r="L404">
            <v>393750</v>
          </cell>
          <cell r="M404">
            <v>393750</v>
          </cell>
          <cell r="N404" t="str">
            <v>R ENT/12H</v>
          </cell>
          <cell r="O404" t="str">
            <v>ENT, ROLF</v>
          </cell>
          <cell r="P404" t="str">
            <v>ent@jlab.org</v>
          </cell>
          <cell r="Q404" t="str">
            <v>HURATIAK, THOMAS</v>
          </cell>
          <cell r="R404" t="str">
            <v>huratiak@jlab.org</v>
          </cell>
        </row>
        <row r="405">
          <cell r="A405" t="str">
            <v>23-C0698</v>
          </cell>
          <cell r="B405">
            <v>0</v>
          </cell>
          <cell r="C405" t="str">
            <v>S</v>
          </cell>
          <cell r="D405" t="str">
            <v>H3243</v>
          </cell>
          <cell r="E405" t="str">
            <v>THOMAS HURATIAK</v>
          </cell>
          <cell r="F405" t="str">
            <v>NINGXI</v>
          </cell>
          <cell r="G405" t="str">
            <v>NINGXIA ORIENT TANTALUM</v>
          </cell>
          <cell r="H405" t="str">
            <v>O</v>
          </cell>
          <cell r="I405" t="str">
            <v>Open</v>
          </cell>
          <cell r="J405">
            <v>279270</v>
          </cell>
          <cell r="K405">
            <v>69817.5</v>
          </cell>
          <cell r="L405">
            <v>69817.5</v>
          </cell>
          <cell r="M405">
            <v>69817.5</v>
          </cell>
          <cell r="N405" t="str">
            <v>NIOBIUM STORAGE BLDG/ROOM</v>
          </cell>
          <cell r="O405" t="str">
            <v>HUQUE, NAEEM A</v>
          </cell>
          <cell r="P405" t="str">
            <v>huque@jlab.org</v>
          </cell>
          <cell r="Q405" t="str">
            <v>HURATIAK, THOMAS</v>
          </cell>
          <cell r="R405" t="str">
            <v>huratiak@jlab.org</v>
          </cell>
        </row>
        <row r="406">
          <cell r="A406" t="str">
            <v>23-C0739</v>
          </cell>
          <cell r="B406">
            <v>0</v>
          </cell>
          <cell r="C406" t="str">
            <v>S</v>
          </cell>
          <cell r="D406" t="str">
            <v>T3153</v>
          </cell>
          <cell r="E406" t="str">
            <v>MELISSA TORRES</v>
          </cell>
          <cell r="F406" t="str">
            <v>W&amp;M</v>
          </cell>
          <cell r="G406" t="str">
            <v>COLLEGE OF WILLIAM &amp; MARY</v>
          </cell>
          <cell r="H406" t="str">
            <v>O</v>
          </cell>
          <cell r="I406" t="str">
            <v>Open</v>
          </cell>
          <cell r="J406">
            <v>373590.65</v>
          </cell>
          <cell r="K406">
            <v>249442.81</v>
          </cell>
          <cell r="L406">
            <v>230639.6</v>
          </cell>
          <cell r="M406">
            <v>230639.6</v>
          </cell>
          <cell r="N406" t="str">
            <v>BLDG 12 RM F265 FRAITES</v>
          </cell>
          <cell r="O406" t="str">
            <v>STEWART, TANYA-GAYE N</v>
          </cell>
          <cell r="P406" t="str">
            <v>fraites@jlab.org</v>
          </cell>
        </row>
        <row r="407">
          <cell r="A407" t="str">
            <v>23-C0849</v>
          </cell>
          <cell r="B407">
            <v>0</v>
          </cell>
          <cell r="C407" t="str">
            <v>S</v>
          </cell>
          <cell r="D407" t="str">
            <v>T3335</v>
          </cell>
          <cell r="E407" t="str">
            <v>GIUSEPPINA TENBUSCH</v>
          </cell>
          <cell r="F407" t="str">
            <v>INFN</v>
          </cell>
          <cell r="G407" t="str">
            <v xml:space="preserve">INFN  ISTITUTO NAZIONALE </v>
          </cell>
          <cell r="H407" t="str">
            <v>S</v>
          </cell>
          <cell r="I407" t="str">
            <v>System Closed</v>
          </cell>
          <cell r="J407">
            <v>386500</v>
          </cell>
          <cell r="K407">
            <v>386500</v>
          </cell>
          <cell r="L407">
            <v>386500</v>
          </cell>
          <cell r="M407">
            <v>386500</v>
          </cell>
          <cell r="N407" t="str">
            <v>ROLF ENT</v>
          </cell>
          <cell r="O407" t="str">
            <v>ENT, ROLF</v>
          </cell>
          <cell r="P407" t="str">
            <v>ent@jlab.org</v>
          </cell>
          <cell r="Q407" t="str">
            <v>THOMAS, SHERRY L</v>
          </cell>
          <cell r="R407" t="str">
            <v>sthomas@jlab.org</v>
          </cell>
        </row>
        <row r="408">
          <cell r="A408" t="str">
            <v>23-C1068</v>
          </cell>
          <cell r="B408">
            <v>0</v>
          </cell>
          <cell r="C408" t="str">
            <v>S</v>
          </cell>
          <cell r="D408" t="str">
            <v>H3243</v>
          </cell>
          <cell r="E408" t="str">
            <v>THOMAS HURATIAK</v>
          </cell>
          <cell r="F408" t="str">
            <v>STELLS</v>
          </cell>
          <cell r="G408" t="str">
            <v>STELLANT SYSTEMS INC</v>
          </cell>
          <cell r="H408" t="str">
            <v>O</v>
          </cell>
          <cell r="I408" t="str">
            <v>Open</v>
          </cell>
          <cell r="J408">
            <v>363655</v>
          </cell>
          <cell r="K408">
            <v>165096.5</v>
          </cell>
          <cell r="L408">
            <v>165096.5</v>
          </cell>
          <cell r="M408">
            <v>165096.5</v>
          </cell>
          <cell r="N408" t="str">
            <v>BLDG 36</v>
          </cell>
          <cell r="O408" t="str">
            <v>BAUMGARTNER, WILLIAM</v>
          </cell>
          <cell r="P408" t="str">
            <v>wbaum@jlab.org</v>
          </cell>
          <cell r="Q408" t="str">
            <v>HOVATER, JAMES C</v>
          </cell>
          <cell r="R408" t="str">
            <v>hovater@jlab.org</v>
          </cell>
        </row>
        <row r="409">
          <cell r="A409" t="str">
            <v>23-C1093</v>
          </cell>
          <cell r="B409">
            <v>0</v>
          </cell>
          <cell r="C409" t="str">
            <v>S</v>
          </cell>
          <cell r="D409" t="str">
            <v>374019</v>
          </cell>
          <cell r="E409" t="str">
            <v>CONNOR CLARK</v>
          </cell>
          <cell r="F409" t="str">
            <v>SENSEI</v>
          </cell>
          <cell r="G409" t="str">
            <v>SENSEICS CORPORATION</v>
          </cell>
          <cell r="H409" t="str">
            <v>O</v>
          </cell>
          <cell r="I409" t="str">
            <v>Open</v>
          </cell>
          <cell r="J409">
            <v>621278</v>
          </cell>
          <cell r="K409">
            <v>349470</v>
          </cell>
          <cell r="L409">
            <v>271810</v>
          </cell>
          <cell r="M409">
            <v>271810</v>
          </cell>
          <cell r="N409" t="str">
            <v>BLDG 12 RM C110 JFAST</v>
          </cell>
          <cell r="O409" t="str">
            <v>FAST, JAMES E</v>
          </cell>
          <cell r="P409" t="str">
            <v>jfast@jlab.org</v>
          </cell>
        </row>
        <row r="410">
          <cell r="A410" t="str">
            <v>23-C1191</v>
          </cell>
          <cell r="B410">
            <v>0</v>
          </cell>
          <cell r="C410" t="str">
            <v>S</v>
          </cell>
          <cell r="D410" t="str">
            <v>370932</v>
          </cell>
          <cell r="E410" t="str">
            <v>CHARLIE KIM</v>
          </cell>
          <cell r="F410" t="str">
            <v>INCOM</v>
          </cell>
          <cell r="G410" t="str">
            <v>INCOM INC</v>
          </cell>
          <cell r="H410" t="str">
            <v>O</v>
          </cell>
          <cell r="I410" t="str">
            <v>Open</v>
          </cell>
          <cell r="J410">
            <v>435000</v>
          </cell>
          <cell r="K410">
            <v>235000</v>
          </cell>
          <cell r="L410">
            <v>235000</v>
          </cell>
          <cell r="M410">
            <v>235000</v>
          </cell>
          <cell r="N410" t="str">
            <v>BLDG 12 RM A114 ZIHLMANN</v>
          </cell>
        </row>
        <row r="411">
          <cell r="A411" t="str">
            <v>23-C1296</v>
          </cell>
          <cell r="B411">
            <v>0</v>
          </cell>
          <cell r="C411" t="str">
            <v>S</v>
          </cell>
          <cell r="D411" t="str">
            <v>H3243</v>
          </cell>
          <cell r="E411" t="str">
            <v>THOMAS HURATIAK</v>
          </cell>
          <cell r="F411" t="str">
            <v>CEMLTD</v>
          </cell>
          <cell r="G411" t="str">
            <v>CEM LTD.</v>
          </cell>
          <cell r="H411" t="str">
            <v>O</v>
          </cell>
          <cell r="I411" t="str">
            <v>Open</v>
          </cell>
          <cell r="J411">
            <v>520825</v>
          </cell>
          <cell r="K411">
            <v>368000</v>
          </cell>
          <cell r="L411">
            <v>368000</v>
          </cell>
          <cell r="M411">
            <v>368000</v>
          </cell>
          <cell r="N411" t="str">
            <v>CHRIS CUEVAS  BLDG 90</v>
          </cell>
          <cell r="O411" t="str">
            <v>CUEVAS, CHRIS</v>
          </cell>
          <cell r="P411" t="str">
            <v>cuevas@jlab.org</v>
          </cell>
          <cell r="Q411" t="str">
            <v>HURATIAK, THOMAS</v>
          </cell>
          <cell r="R411" t="str">
            <v>huratiak@jlab.org</v>
          </cell>
        </row>
        <row r="412">
          <cell r="A412" t="str">
            <v>23-C1384</v>
          </cell>
          <cell r="B412">
            <v>0</v>
          </cell>
          <cell r="C412" t="str">
            <v>S</v>
          </cell>
          <cell r="D412" t="str">
            <v>H3243</v>
          </cell>
          <cell r="E412" t="str">
            <v>THOMAS HURATIAK</v>
          </cell>
          <cell r="F412" t="str">
            <v>STELLS</v>
          </cell>
          <cell r="G412" t="str">
            <v>STELLANT SYSTEMS INC</v>
          </cell>
          <cell r="H412" t="str">
            <v>O</v>
          </cell>
          <cell r="I412" t="str">
            <v>Open</v>
          </cell>
          <cell r="J412">
            <v>836472</v>
          </cell>
          <cell r="K412">
            <v>292765.2</v>
          </cell>
          <cell r="L412">
            <v>167294.39999999999</v>
          </cell>
          <cell r="M412">
            <v>167294.39999999999</v>
          </cell>
          <cell r="N412" t="str">
            <v>BLDG 55 RM 2500-16 WBAUM</v>
          </cell>
          <cell r="O412" t="str">
            <v>BAUMGARTNER, WILLIAM</v>
          </cell>
          <cell r="P412" t="str">
            <v>wbaum@jlab.org</v>
          </cell>
          <cell r="Q412" t="str">
            <v>HOVATER, JAMES C</v>
          </cell>
          <cell r="R412" t="str">
            <v>hovater@jlab.org</v>
          </cell>
        </row>
        <row r="413">
          <cell r="A413" t="str">
            <v>23-C1681</v>
          </cell>
          <cell r="B413">
            <v>0</v>
          </cell>
          <cell r="C413" t="str">
            <v>S</v>
          </cell>
          <cell r="D413" t="str">
            <v>H3243</v>
          </cell>
          <cell r="E413" t="str">
            <v>THOMAS HURATIAK</v>
          </cell>
          <cell r="F413" t="str">
            <v>NINGXI</v>
          </cell>
          <cell r="G413" t="str">
            <v>NINGXIA ORIENT TANTALUM</v>
          </cell>
          <cell r="H413" t="str">
            <v>O</v>
          </cell>
          <cell r="I413" t="str">
            <v>Open</v>
          </cell>
          <cell r="J413">
            <v>296800</v>
          </cell>
          <cell r="K413">
            <v>0</v>
          </cell>
          <cell r="L413">
            <v>0</v>
          </cell>
          <cell r="M413">
            <v>0</v>
          </cell>
          <cell r="N413" t="str">
            <v>BLDG 58_2/2131 DICKEY</v>
          </cell>
          <cell r="O413" t="str">
            <v>CIOVATI, GIANLUIGI</v>
          </cell>
          <cell r="P413" t="str">
            <v>gciovati@jlab.org</v>
          </cell>
          <cell r="Q413" t="str">
            <v>HURATIAK, THOMAS</v>
          </cell>
          <cell r="R413" t="str">
            <v>huratiak@jlab.org</v>
          </cell>
        </row>
        <row r="414">
          <cell r="A414" t="str">
            <v>23-C1702</v>
          </cell>
          <cell r="B414">
            <v>0</v>
          </cell>
          <cell r="C414" t="str">
            <v>S</v>
          </cell>
          <cell r="D414" t="str">
            <v>H3243</v>
          </cell>
          <cell r="E414" t="str">
            <v>THOMAS HURATIAK</v>
          </cell>
          <cell r="F414" t="str">
            <v>CEMLTD</v>
          </cell>
          <cell r="G414" t="str">
            <v>CEM LTD.</v>
          </cell>
          <cell r="H414" t="str">
            <v>O</v>
          </cell>
          <cell r="I414" t="str">
            <v>Open</v>
          </cell>
          <cell r="J414">
            <v>501145.82</v>
          </cell>
          <cell r="K414">
            <v>205270</v>
          </cell>
          <cell r="L414">
            <v>205270</v>
          </cell>
          <cell r="M414">
            <v>205270</v>
          </cell>
          <cell r="N414" t="str">
            <v xml:space="preserve">BENJAMIN RAYDO BLDG 12_2 </v>
          </cell>
          <cell r="O414" t="str">
            <v>RAYDO, BENJAMIN J</v>
          </cell>
          <cell r="P414" t="str">
            <v>braydo@jlab.org</v>
          </cell>
          <cell r="Q414" t="str">
            <v>CUEVAS, CHRIS</v>
          </cell>
          <cell r="R414" t="str">
            <v>cuevas@jlab.org</v>
          </cell>
        </row>
        <row r="415">
          <cell r="A415" t="str">
            <v>23-D0012</v>
          </cell>
          <cell r="B415">
            <v>0</v>
          </cell>
          <cell r="C415" t="str">
            <v>S</v>
          </cell>
          <cell r="D415" t="str">
            <v>T3334</v>
          </cell>
          <cell r="E415" t="str">
            <v>BRITTANY TOLBERT</v>
          </cell>
          <cell r="F415" t="str">
            <v>FLOINT</v>
          </cell>
          <cell r="G415" t="str">
            <v>FLORIDA INTERNATIONAL UNV</v>
          </cell>
          <cell r="H415" t="str">
            <v>S</v>
          </cell>
          <cell r="I415" t="str">
            <v>System Closed</v>
          </cell>
          <cell r="J415">
            <v>34930.639999999999</v>
          </cell>
          <cell r="K415">
            <v>34930.639999999999</v>
          </cell>
          <cell r="L415">
            <v>34930.639999999999</v>
          </cell>
          <cell r="M415">
            <v>34930.639999999999</v>
          </cell>
          <cell r="N415" t="str">
            <v>TANYA GAYE STEWART BLDG 1</v>
          </cell>
          <cell r="O415" t="str">
            <v>STEWART, TANYA-GAYE N</v>
          </cell>
          <cell r="P415" t="str">
            <v>fraites@jlab.org</v>
          </cell>
          <cell r="Q415" t="str">
            <v>TOLBERT, BRITTANY L</v>
          </cell>
          <cell r="R415" t="str">
            <v>tolbert@jlab.org</v>
          </cell>
        </row>
        <row r="416">
          <cell r="A416" t="str">
            <v>23-D0033</v>
          </cell>
          <cell r="B416">
            <v>0</v>
          </cell>
          <cell r="C416" t="str">
            <v>S</v>
          </cell>
          <cell r="D416" t="str">
            <v>H3243</v>
          </cell>
          <cell r="E416" t="str">
            <v>THOMAS HURATIAK</v>
          </cell>
          <cell r="F416" t="str">
            <v>MASTER</v>
          </cell>
          <cell r="G416" t="str">
            <v>MASTER MACHINE &amp; TOOL CO.</v>
          </cell>
          <cell r="H416" t="str">
            <v>S</v>
          </cell>
          <cell r="I416" t="str">
            <v>System Closed</v>
          </cell>
          <cell r="J416">
            <v>213992.86</v>
          </cell>
          <cell r="K416">
            <v>213992.86</v>
          </cell>
          <cell r="L416">
            <v>213992.86</v>
          </cell>
          <cell r="M416">
            <v>213992.86</v>
          </cell>
          <cell r="N416" t="str">
            <v>P DOBRENZ/</v>
          </cell>
          <cell r="O416" t="str">
            <v>DOBRENZ, PHILLIP</v>
          </cell>
          <cell r="P416" t="str">
            <v>dobrenz@jlab.org</v>
          </cell>
          <cell r="Q416" t="str">
            <v>HURATIAK, THOMAS</v>
          </cell>
          <cell r="R416" t="str">
            <v>huratiak@jlab.org</v>
          </cell>
        </row>
        <row r="417">
          <cell r="A417" t="str">
            <v>23-D0104</v>
          </cell>
          <cell r="B417">
            <v>0</v>
          </cell>
          <cell r="C417" t="str">
            <v>S</v>
          </cell>
          <cell r="D417" t="str">
            <v>H3243</v>
          </cell>
          <cell r="E417" t="str">
            <v>THOMAS HURATIAK</v>
          </cell>
          <cell r="F417" t="str">
            <v>EAGALL</v>
          </cell>
          <cell r="G417" t="str">
            <v>EAGLE ALLOYS CORP</v>
          </cell>
          <cell r="H417" t="str">
            <v>S</v>
          </cell>
          <cell r="I417" t="str">
            <v>System Closed</v>
          </cell>
          <cell r="J417">
            <v>146735</v>
          </cell>
          <cell r="K417">
            <v>146735</v>
          </cell>
          <cell r="L417">
            <v>146735</v>
          </cell>
          <cell r="M417">
            <v>146735</v>
          </cell>
          <cell r="N417" t="str">
            <v xml:space="preserve">NAEEM HUQUE BLDG 58_2 RM </v>
          </cell>
          <cell r="O417" t="str">
            <v>HUQUE, NAEEM A</v>
          </cell>
          <cell r="P417" t="str">
            <v>huque@jlab.org</v>
          </cell>
          <cell r="Q417" t="str">
            <v>HURATIAK, THOMAS</v>
          </cell>
          <cell r="R417" t="str">
            <v>huratiak@jlab.org</v>
          </cell>
        </row>
        <row r="418">
          <cell r="A418" t="str">
            <v>23-D0147</v>
          </cell>
          <cell r="B418">
            <v>0</v>
          </cell>
          <cell r="C418" t="str">
            <v>S</v>
          </cell>
          <cell r="D418" t="str">
            <v>H3243</v>
          </cell>
          <cell r="E418" t="str">
            <v>THOMAS HURATIAK</v>
          </cell>
          <cell r="F418" t="str">
            <v>CRYUSA</v>
          </cell>
          <cell r="G418" t="str">
            <v>CRYTUR USA INC</v>
          </cell>
          <cell r="H418" t="str">
            <v>S</v>
          </cell>
          <cell r="I418" t="str">
            <v>System Closed</v>
          </cell>
          <cell r="J418">
            <v>59000</v>
          </cell>
          <cell r="K418">
            <v>59000</v>
          </cell>
          <cell r="L418">
            <v>59000</v>
          </cell>
          <cell r="M418">
            <v>59000</v>
          </cell>
          <cell r="N418" t="str">
            <v>ALEXANDER SOMOV BLDG 12_1</v>
          </cell>
          <cell r="O418" t="str">
            <v>SOMOV, ALEXANDER</v>
          </cell>
          <cell r="P418" t="str">
            <v>somov@jlab.org</v>
          </cell>
          <cell r="Q418" t="str">
            <v>HURATIAK, THOMAS</v>
          </cell>
          <cell r="R418" t="str">
            <v>huratiak@jlab.org</v>
          </cell>
        </row>
        <row r="419">
          <cell r="A419" t="str">
            <v>23-D0162</v>
          </cell>
          <cell r="B419">
            <v>0</v>
          </cell>
          <cell r="C419" t="str">
            <v>S</v>
          </cell>
          <cell r="D419" t="str">
            <v>H3243</v>
          </cell>
          <cell r="E419" t="str">
            <v>THOMAS HURATIAK</v>
          </cell>
          <cell r="F419" t="str">
            <v>PHYINS</v>
          </cell>
          <cell r="G419" t="str">
            <v>PI (PHYSIK INSTRUMENTE)</v>
          </cell>
          <cell r="H419" t="str">
            <v>S</v>
          </cell>
          <cell r="I419" t="str">
            <v>System Closed</v>
          </cell>
          <cell r="J419">
            <v>146895</v>
          </cell>
          <cell r="K419">
            <v>146895</v>
          </cell>
          <cell r="L419">
            <v>146895</v>
          </cell>
          <cell r="M419">
            <v>146895</v>
          </cell>
          <cell r="N419" t="str">
            <v>JOHN ZWEIBOHMER/JC YUN</v>
          </cell>
          <cell r="O419" t="str">
            <v>OWEN, PETER</v>
          </cell>
          <cell r="P419" t="str">
            <v>powen@jlab.org</v>
          </cell>
          <cell r="Q419" t="str">
            <v>HUQUE, NAEEM A</v>
          </cell>
          <cell r="R419" t="str">
            <v>huque@jlab.org</v>
          </cell>
        </row>
        <row r="420">
          <cell r="A420" t="str">
            <v>23-D0163</v>
          </cell>
          <cell r="B420">
            <v>0</v>
          </cell>
          <cell r="C420" t="str">
            <v>S</v>
          </cell>
          <cell r="D420" t="str">
            <v>K7103</v>
          </cell>
          <cell r="E420" t="str">
            <v>MICHELE KHASIDIS</v>
          </cell>
          <cell r="F420" t="str">
            <v>UVA</v>
          </cell>
          <cell r="G420" t="str">
            <v>UNIVERSITY OF VIRGINIA</v>
          </cell>
          <cell r="H420" t="str">
            <v>S</v>
          </cell>
          <cell r="I420" t="str">
            <v>System Closed</v>
          </cell>
          <cell r="J420">
            <v>30998</v>
          </cell>
          <cell r="K420">
            <v>30998</v>
          </cell>
          <cell r="L420">
            <v>30998</v>
          </cell>
          <cell r="M420">
            <v>30998</v>
          </cell>
          <cell r="N420" t="str">
            <v>TANYA GAYE STEWART BLDG 1</v>
          </cell>
          <cell r="O420" t="str">
            <v>STEWART, TANYA-GAYE N</v>
          </cell>
          <cell r="P420" t="str">
            <v>fraites@jlab.org</v>
          </cell>
        </row>
        <row r="421">
          <cell r="A421" t="str">
            <v>23-D0181</v>
          </cell>
          <cell r="B421">
            <v>0</v>
          </cell>
          <cell r="C421" t="str">
            <v>S</v>
          </cell>
          <cell r="D421" t="str">
            <v>H3243</v>
          </cell>
          <cell r="E421" t="str">
            <v>THOMAS HURATIAK</v>
          </cell>
          <cell r="F421" t="str">
            <v>HYSPAN</v>
          </cell>
          <cell r="G421" t="str">
            <v>HYSPAN PRECISION PRODUCTS</v>
          </cell>
          <cell r="H421" t="str">
            <v>S</v>
          </cell>
          <cell r="I421" t="str">
            <v>System Closed</v>
          </cell>
          <cell r="J421">
            <v>60761</v>
          </cell>
          <cell r="K421">
            <v>60761</v>
          </cell>
          <cell r="L421">
            <v>61077.58</v>
          </cell>
          <cell r="M421">
            <v>60761</v>
          </cell>
          <cell r="N421" t="str">
            <v>ERIC SUN BLDG 55_2 RM 252</v>
          </cell>
          <cell r="O421" t="str">
            <v>SUN, QIULI</v>
          </cell>
          <cell r="P421" t="str">
            <v>qsun@jlab.org</v>
          </cell>
          <cell r="Q421" t="str">
            <v>GHOSHAL, PROBIR K</v>
          </cell>
          <cell r="R421" t="str">
            <v>ghoshal@jlab.org</v>
          </cell>
        </row>
        <row r="422">
          <cell r="A422" t="str">
            <v>23-D0249</v>
          </cell>
          <cell r="B422">
            <v>0</v>
          </cell>
          <cell r="C422" t="str">
            <v>S</v>
          </cell>
          <cell r="D422" t="str">
            <v>K7103</v>
          </cell>
          <cell r="E422" t="str">
            <v>MICHELE KHASIDIS</v>
          </cell>
          <cell r="F422" t="str">
            <v>UVA</v>
          </cell>
          <cell r="G422" t="str">
            <v>UNIVERSITY OF VIRGINIA</v>
          </cell>
          <cell r="H422" t="str">
            <v>S</v>
          </cell>
          <cell r="I422" t="str">
            <v>System Closed</v>
          </cell>
          <cell r="J422">
            <v>80096</v>
          </cell>
          <cell r="K422">
            <v>80096</v>
          </cell>
          <cell r="L422">
            <v>80096</v>
          </cell>
          <cell r="M422">
            <v>80096</v>
          </cell>
          <cell r="N422" t="str">
            <v>TANYA GAYE STEWART BLDG 1</v>
          </cell>
          <cell r="O422" t="str">
            <v>STEWART, TANYA-GAYE N</v>
          </cell>
          <cell r="P422" t="str">
            <v>fraites@jlab.org</v>
          </cell>
        </row>
        <row r="423">
          <cell r="A423" t="str">
            <v>23-D0341</v>
          </cell>
          <cell r="B423">
            <v>0</v>
          </cell>
          <cell r="C423" t="str">
            <v>S</v>
          </cell>
          <cell r="D423" t="str">
            <v>K7103</v>
          </cell>
          <cell r="E423" t="str">
            <v>MICHELE KHASIDIS</v>
          </cell>
          <cell r="F423" t="str">
            <v>OLDDO4</v>
          </cell>
          <cell r="G423" t="str">
            <v>OLD DOMINION UNIV. RESEAR</v>
          </cell>
          <cell r="H423" t="str">
            <v>S</v>
          </cell>
          <cell r="I423" t="str">
            <v>System Closed</v>
          </cell>
          <cell r="J423">
            <v>12808.98</v>
          </cell>
          <cell r="K423">
            <v>12808.98</v>
          </cell>
          <cell r="L423">
            <v>12808.98</v>
          </cell>
          <cell r="M423">
            <v>12808.98</v>
          </cell>
          <cell r="N423" t="str">
            <v>TANYA GAYE STEWART BLDG 1</v>
          </cell>
          <cell r="O423" t="str">
            <v>STEWART, TANYA-GAYE N</v>
          </cell>
          <cell r="P423" t="str">
            <v>fraites@jlab.org</v>
          </cell>
        </row>
        <row r="424">
          <cell r="A424" t="str">
            <v>23-D0491</v>
          </cell>
          <cell r="B424">
            <v>0</v>
          </cell>
          <cell r="C424" t="str">
            <v>S</v>
          </cell>
          <cell r="D424" t="str">
            <v>H3243</v>
          </cell>
          <cell r="E424" t="str">
            <v>THOMAS HURATIAK</v>
          </cell>
          <cell r="F424" t="str">
            <v>MACMAG</v>
          </cell>
          <cell r="G424" t="str">
            <v>MACRO MAGNETICS LLC</v>
          </cell>
          <cell r="H424" t="str">
            <v>S</v>
          </cell>
          <cell r="I424" t="str">
            <v>System Closed</v>
          </cell>
          <cell r="J424">
            <v>231148.01</v>
          </cell>
          <cell r="K424">
            <v>231148.01</v>
          </cell>
          <cell r="L424">
            <v>231148.01</v>
          </cell>
          <cell r="M424">
            <v>231148.01</v>
          </cell>
          <cell r="N424" t="str">
            <v>CURT HOVATER BLDG 55_2 RM</v>
          </cell>
          <cell r="O424" t="str">
            <v>BAUMGARTNER, WILLIAM</v>
          </cell>
          <cell r="P424" t="str">
            <v>wbaum@jlab.org</v>
          </cell>
          <cell r="Q424" t="str">
            <v>HOVATER, JAMES C</v>
          </cell>
          <cell r="R424" t="str">
            <v>hovater@jlab.org</v>
          </cell>
        </row>
        <row r="425">
          <cell r="A425" t="str">
            <v>23-D0639</v>
          </cell>
          <cell r="B425">
            <v>0</v>
          </cell>
          <cell r="C425" t="str">
            <v>S</v>
          </cell>
          <cell r="D425" t="str">
            <v>374019</v>
          </cell>
          <cell r="E425" t="str">
            <v>CONNOR CLARK</v>
          </cell>
          <cell r="F425" t="str">
            <v>MEYER</v>
          </cell>
          <cell r="G425" t="str">
            <v>MEYER TOOL &amp; MFG INC</v>
          </cell>
          <cell r="H425" t="str">
            <v>S</v>
          </cell>
          <cell r="I425" t="str">
            <v>System Closed</v>
          </cell>
          <cell r="J425">
            <v>80450</v>
          </cell>
          <cell r="K425">
            <v>80450</v>
          </cell>
          <cell r="L425">
            <v>80450</v>
          </cell>
          <cell r="M425">
            <v>80450</v>
          </cell>
          <cell r="N425" t="str">
            <v>MICHELLE OAST/MIKE DICKEY</v>
          </cell>
          <cell r="O425" t="str">
            <v>OAST, MICHELLE E</v>
          </cell>
          <cell r="P425" t="str">
            <v>weinmann@jlab.org</v>
          </cell>
          <cell r="Q425" t="str">
            <v>GRABOWSKI, ADAM</v>
          </cell>
          <cell r="R425" t="str">
            <v>adamg@jlab.org</v>
          </cell>
        </row>
        <row r="426">
          <cell r="A426" t="str">
            <v>23-D1091</v>
          </cell>
          <cell r="B426">
            <v>0</v>
          </cell>
          <cell r="C426" t="str">
            <v>S</v>
          </cell>
          <cell r="D426" t="str">
            <v>K7103</v>
          </cell>
          <cell r="E426" t="str">
            <v>MICHELE KHASIDIS</v>
          </cell>
          <cell r="F426" t="str">
            <v>UVA</v>
          </cell>
          <cell r="G426" t="str">
            <v>UNIVERSITY OF VIRGINIA</v>
          </cell>
          <cell r="H426" t="str">
            <v>S</v>
          </cell>
          <cell r="I426" t="str">
            <v>System Closed</v>
          </cell>
          <cell r="J426">
            <v>14533</v>
          </cell>
          <cell r="K426">
            <v>14533</v>
          </cell>
          <cell r="L426">
            <v>14533</v>
          </cell>
          <cell r="M426">
            <v>14533</v>
          </cell>
          <cell r="N426" t="str">
            <v>BLDG 12 RM F265 FRAITES</v>
          </cell>
          <cell r="O426" t="str">
            <v>STEWART, TANYA-GAYE N</v>
          </cell>
          <cell r="P426" t="str">
            <v>fraites@jlab.org</v>
          </cell>
        </row>
        <row r="427">
          <cell r="A427" t="str">
            <v>23-D1151</v>
          </cell>
          <cell r="B427">
            <v>0</v>
          </cell>
          <cell r="C427" t="str">
            <v>S</v>
          </cell>
          <cell r="D427" t="str">
            <v>K7103</v>
          </cell>
          <cell r="E427" t="str">
            <v>MICHELE KHASIDIS</v>
          </cell>
          <cell r="F427" t="str">
            <v>FLOINT</v>
          </cell>
          <cell r="G427" t="str">
            <v>FLORIDA INTERNATIONAL UNV</v>
          </cell>
          <cell r="H427" t="str">
            <v>S</v>
          </cell>
          <cell r="I427" t="str">
            <v>System Closed</v>
          </cell>
          <cell r="J427">
            <v>9000</v>
          </cell>
          <cell r="K427">
            <v>9000</v>
          </cell>
          <cell r="L427">
            <v>9000</v>
          </cell>
          <cell r="M427">
            <v>9000</v>
          </cell>
          <cell r="N427" t="str">
            <v>BLDG 12 RM F265 FRAITES</v>
          </cell>
          <cell r="O427" t="str">
            <v>STEWART, TANYA-GAYE N</v>
          </cell>
          <cell r="P427" t="str">
            <v>fraites@jlab.org</v>
          </cell>
        </row>
        <row r="428">
          <cell r="A428" t="str">
            <v>23-D1152</v>
          </cell>
          <cell r="B428">
            <v>0</v>
          </cell>
          <cell r="C428" t="str">
            <v>S</v>
          </cell>
          <cell r="D428" t="str">
            <v>H3243</v>
          </cell>
          <cell r="E428" t="str">
            <v>THOMAS HURATIAK</v>
          </cell>
          <cell r="F428" t="str">
            <v>DANFYS</v>
          </cell>
          <cell r="G428" t="str">
            <v>DANFYSIK A/S</v>
          </cell>
          <cell r="H428" t="str">
            <v>O</v>
          </cell>
          <cell r="I428" t="str">
            <v>Open</v>
          </cell>
          <cell r="J428">
            <v>204000</v>
          </cell>
          <cell r="K428">
            <v>142800</v>
          </cell>
          <cell r="L428">
            <v>142800</v>
          </cell>
          <cell r="M428">
            <v>142800</v>
          </cell>
          <cell r="N428" t="str">
            <v>SARIN PHILIP</v>
          </cell>
          <cell r="O428" t="str">
            <v>KUMAR, ONISH</v>
          </cell>
          <cell r="P428" t="str">
            <v>okumar@jlab.org</v>
          </cell>
          <cell r="Q428" t="str">
            <v>HURATIAK, THOMAS</v>
          </cell>
          <cell r="R428" t="str">
            <v>huratiak@jlab.org</v>
          </cell>
        </row>
        <row r="429">
          <cell r="A429" t="str">
            <v>23-D1216</v>
          </cell>
          <cell r="B429">
            <v>0</v>
          </cell>
          <cell r="C429" t="str">
            <v>S</v>
          </cell>
          <cell r="D429" t="str">
            <v>T3334</v>
          </cell>
          <cell r="E429" t="str">
            <v>BRITTANY TOLBERT</v>
          </cell>
          <cell r="F429" t="str">
            <v>OLDDO4</v>
          </cell>
          <cell r="G429" t="str">
            <v>OLD DOMINION UNIV. RESEAR</v>
          </cell>
          <cell r="H429" t="str">
            <v>S</v>
          </cell>
          <cell r="I429" t="str">
            <v>System Closed</v>
          </cell>
          <cell r="J429">
            <v>132875.4</v>
          </cell>
          <cell r="K429">
            <v>132875.4</v>
          </cell>
          <cell r="L429">
            <v>132875.4</v>
          </cell>
          <cell r="M429">
            <v>132875.4</v>
          </cell>
          <cell r="N429" t="str">
            <v>EDWARD DALY</v>
          </cell>
          <cell r="O429" t="str">
            <v>HUQUE, NAEEM A</v>
          </cell>
          <cell r="P429" t="str">
            <v>huque@jlab.org</v>
          </cell>
          <cell r="Q429" t="str">
            <v>WILSON, KATHERINE M</v>
          </cell>
          <cell r="R429" t="str">
            <v>kwilson@jlab.org</v>
          </cell>
        </row>
        <row r="430">
          <cell r="A430" t="str">
            <v>23-D1231</v>
          </cell>
          <cell r="B430">
            <v>0</v>
          </cell>
          <cell r="C430" t="str">
            <v>S</v>
          </cell>
          <cell r="D430" t="str">
            <v>T3153</v>
          </cell>
          <cell r="E430" t="str">
            <v>MELISSA TORRES</v>
          </cell>
          <cell r="F430" t="str">
            <v>XELERA</v>
          </cell>
          <cell r="G430" t="str">
            <v>XELERA RESEARCH LLC</v>
          </cell>
          <cell r="H430" t="str">
            <v>S</v>
          </cell>
          <cell r="I430" t="str">
            <v>System Closed</v>
          </cell>
          <cell r="J430">
            <v>60000</v>
          </cell>
          <cell r="K430">
            <v>60000</v>
          </cell>
          <cell r="L430">
            <v>60000</v>
          </cell>
          <cell r="M430">
            <v>60000</v>
          </cell>
          <cell r="N430" t="str">
            <v>BLDG ARC RM 704-21 FELMAN</v>
          </cell>
          <cell r="O430" t="str">
            <v>BENSON, STEPHEN V</v>
          </cell>
          <cell r="P430" t="str">
            <v xml:space="preserve"> </v>
          </cell>
        </row>
        <row r="431">
          <cell r="A431" t="str">
            <v>23-D1246</v>
          </cell>
          <cell r="B431">
            <v>0</v>
          </cell>
          <cell r="C431" t="str">
            <v>S</v>
          </cell>
          <cell r="D431" t="str">
            <v>K7103</v>
          </cell>
          <cell r="E431" t="str">
            <v>MICHELE KHASIDIS</v>
          </cell>
          <cell r="F431" t="str">
            <v>OHIOST</v>
          </cell>
          <cell r="G431" t="str">
            <v>OHIO STATE UNIVERSITY</v>
          </cell>
          <cell r="H431" t="str">
            <v>S</v>
          </cell>
          <cell r="I431" t="str">
            <v>System Closed</v>
          </cell>
          <cell r="J431">
            <v>12999.99</v>
          </cell>
          <cell r="K431">
            <v>12999.99</v>
          </cell>
          <cell r="L431">
            <v>12999.99</v>
          </cell>
          <cell r="M431">
            <v>12999.99</v>
          </cell>
          <cell r="N431" t="str">
            <v>BLDG 12 RM F265 FRAITES</v>
          </cell>
          <cell r="O431" t="str">
            <v>STEWART, TANYA-GAYE N</v>
          </cell>
          <cell r="P431" t="str">
            <v>fraites@jlab.org</v>
          </cell>
        </row>
        <row r="432">
          <cell r="A432" t="str">
            <v>23-D1407</v>
          </cell>
          <cell r="B432">
            <v>0</v>
          </cell>
          <cell r="C432" t="str">
            <v>S</v>
          </cell>
          <cell r="D432" t="str">
            <v>374019</v>
          </cell>
          <cell r="E432" t="str">
            <v>CONNOR CLARK</v>
          </cell>
          <cell r="F432" t="str">
            <v>TEXASW</v>
          </cell>
          <cell r="G432" t="str">
            <v>TEXAS WIND TOWER CO</v>
          </cell>
          <cell r="H432" t="str">
            <v>O</v>
          </cell>
          <cell r="I432" t="str">
            <v>Open</v>
          </cell>
          <cell r="J432">
            <v>62984.52</v>
          </cell>
          <cell r="K432">
            <v>53536.84</v>
          </cell>
          <cell r="L432">
            <v>25193.81</v>
          </cell>
          <cell r="M432">
            <v>25193.81</v>
          </cell>
          <cell r="N432" t="str">
            <v>BLDG 58 RM 2218 GCIOVATI</v>
          </cell>
          <cell r="O432" t="str">
            <v>CIOVATI, GIANLUIGI</v>
          </cell>
          <cell r="P432" t="str">
            <v>gciovati@jlab.org</v>
          </cell>
          <cell r="Q432" t="str">
            <v>CLARK, CONNOR</v>
          </cell>
          <cell r="R432" t="str">
            <v>cclark@jlab.org</v>
          </cell>
        </row>
        <row r="433">
          <cell r="A433" t="str">
            <v>23-D1434</v>
          </cell>
          <cell r="B433">
            <v>0</v>
          </cell>
          <cell r="C433" t="str">
            <v>S</v>
          </cell>
          <cell r="D433" t="str">
            <v>H3243</v>
          </cell>
          <cell r="E433" t="str">
            <v>THOMAS HURATIAK</v>
          </cell>
          <cell r="F433" t="str">
            <v>THUTEC</v>
          </cell>
          <cell r="G433" t="str">
            <v>MILTON INDUSTRIES INC</v>
          </cell>
          <cell r="H433" t="str">
            <v>O</v>
          </cell>
          <cell r="I433" t="str">
            <v>Open</v>
          </cell>
          <cell r="J433">
            <v>132723.04</v>
          </cell>
          <cell r="K433">
            <v>104225.43</v>
          </cell>
          <cell r="L433">
            <v>0</v>
          </cell>
          <cell r="M433">
            <v>0</v>
          </cell>
          <cell r="N433" t="str">
            <v>BLDG 55 RM 2531 QSUN</v>
          </cell>
          <cell r="O433" t="str">
            <v>SUN, QIULI</v>
          </cell>
          <cell r="P433" t="str">
            <v>qsun@jlab.org</v>
          </cell>
          <cell r="Q433" t="str">
            <v>DION, MICHAEL</v>
          </cell>
          <cell r="R433" t="str">
            <v>dion@jlab.org</v>
          </cell>
        </row>
        <row r="434">
          <cell r="A434" t="str">
            <v>23-D1456</v>
          </cell>
          <cell r="B434">
            <v>0</v>
          </cell>
          <cell r="C434" t="str">
            <v>S</v>
          </cell>
          <cell r="D434" t="str">
            <v>K7103</v>
          </cell>
          <cell r="E434" t="str">
            <v>MICHELE KHASIDIS</v>
          </cell>
          <cell r="F434" t="str">
            <v>OHIOUN</v>
          </cell>
          <cell r="G434" t="str">
            <v>OHIO UNIVERSITY</v>
          </cell>
          <cell r="H434" t="str">
            <v>O</v>
          </cell>
          <cell r="I434" t="str">
            <v>Open</v>
          </cell>
          <cell r="J434">
            <v>43934.400000000001</v>
          </cell>
          <cell r="K434">
            <v>29291.06</v>
          </cell>
          <cell r="L434">
            <v>29289.599999999999</v>
          </cell>
          <cell r="M434">
            <v>29289.599999999999</v>
          </cell>
          <cell r="N434" t="str">
            <v>BLDG 12 RM F248 FRAITES</v>
          </cell>
          <cell r="O434" t="str">
            <v>STEWART, TANYA-GAYE N</v>
          </cell>
          <cell r="P434" t="str">
            <v>fraites@jlab.org</v>
          </cell>
        </row>
        <row r="435">
          <cell r="A435" t="str">
            <v>23-D1488</v>
          </cell>
          <cell r="B435">
            <v>0</v>
          </cell>
          <cell r="C435" t="str">
            <v>S</v>
          </cell>
          <cell r="D435" t="str">
            <v>374019</v>
          </cell>
          <cell r="E435" t="str">
            <v>CONNOR CLARK</v>
          </cell>
          <cell r="F435" t="str">
            <v>SENSEI</v>
          </cell>
          <cell r="G435" t="str">
            <v>SENSEICS CORPORATION</v>
          </cell>
          <cell r="H435" t="str">
            <v>O</v>
          </cell>
          <cell r="I435" t="str">
            <v>Open</v>
          </cell>
          <cell r="J435">
            <v>96000</v>
          </cell>
          <cell r="K435">
            <v>41142.9</v>
          </cell>
          <cell r="L435">
            <v>27428.6</v>
          </cell>
          <cell r="M435">
            <v>27428.6</v>
          </cell>
          <cell r="N435" t="str">
            <v>BLDG 12 RM C110 JFAST</v>
          </cell>
          <cell r="O435" t="str">
            <v>FAST, JAMES E</v>
          </cell>
          <cell r="P435" t="str">
            <v>jfast@jlab.org</v>
          </cell>
        </row>
        <row r="436">
          <cell r="A436" t="str">
            <v>23-D1528</v>
          </cell>
          <cell r="B436">
            <v>0</v>
          </cell>
          <cell r="C436" t="str">
            <v>S</v>
          </cell>
          <cell r="D436" t="str">
            <v>374019</v>
          </cell>
          <cell r="E436" t="str">
            <v>CONNOR CLARK</v>
          </cell>
          <cell r="F436" t="str">
            <v>HYSPAN</v>
          </cell>
          <cell r="G436" t="str">
            <v>HYSPAN PRECISION PRODUCTS</v>
          </cell>
          <cell r="H436" t="str">
            <v>S</v>
          </cell>
          <cell r="I436" t="str">
            <v>System Closed</v>
          </cell>
          <cell r="J436">
            <v>148623</v>
          </cell>
          <cell r="K436">
            <v>148623</v>
          </cell>
          <cell r="L436">
            <v>148623</v>
          </cell>
          <cell r="M436">
            <v>148623</v>
          </cell>
          <cell r="N436" t="str">
            <v>BLDG 55 RM 2531 QSUN</v>
          </cell>
          <cell r="O436" t="str">
            <v>SUN, QIULI</v>
          </cell>
          <cell r="P436" t="str">
            <v>qsun@jlab.org</v>
          </cell>
          <cell r="Q436" t="str">
            <v>CLARK, CONNOR</v>
          </cell>
          <cell r="R436" t="str">
            <v>cclark@jlab.org</v>
          </cell>
        </row>
        <row r="437">
          <cell r="A437" t="str">
            <v>23-D1558</v>
          </cell>
          <cell r="B437">
            <v>0</v>
          </cell>
          <cell r="C437" t="str">
            <v>S</v>
          </cell>
          <cell r="D437" t="str">
            <v>T3334</v>
          </cell>
          <cell r="E437" t="str">
            <v>BRITTANY TOLBERT</v>
          </cell>
          <cell r="F437" t="str">
            <v>HALLSE</v>
          </cell>
          <cell r="G437" t="str">
            <v>SETH CARLIN HALL</v>
          </cell>
          <cell r="H437" t="str">
            <v>O</v>
          </cell>
          <cell r="I437" t="str">
            <v>Open</v>
          </cell>
          <cell r="J437">
            <v>22800</v>
          </cell>
          <cell r="K437">
            <v>18892.080000000002</v>
          </cell>
          <cell r="L437">
            <v>15200</v>
          </cell>
          <cell r="M437">
            <v>15200</v>
          </cell>
          <cell r="N437" t="str">
            <v>BLDG 12 RM F248 FRAITES</v>
          </cell>
          <cell r="O437" t="str">
            <v>STEWART, TANYA-GAYE N</v>
          </cell>
          <cell r="P437" t="str">
            <v>fraites@jlab.org</v>
          </cell>
          <cell r="Q437" t="str">
            <v>TOLBERT, BRITTANY L</v>
          </cell>
          <cell r="R437" t="str">
            <v>tolbert@jlab.org</v>
          </cell>
        </row>
        <row r="438">
          <cell r="A438" t="str">
            <v>23-D1570</v>
          </cell>
          <cell r="B438">
            <v>0</v>
          </cell>
          <cell r="C438" t="str">
            <v>S</v>
          </cell>
          <cell r="D438" t="str">
            <v>H3243</v>
          </cell>
          <cell r="E438" t="str">
            <v>THOMAS HURATIAK</v>
          </cell>
          <cell r="F438" t="str">
            <v>DANFYS</v>
          </cell>
          <cell r="G438" t="str">
            <v>DANFYSIK A/S</v>
          </cell>
          <cell r="H438" t="str">
            <v>O</v>
          </cell>
          <cell r="I438" t="str">
            <v>Open</v>
          </cell>
          <cell r="J438">
            <v>107692</v>
          </cell>
          <cell r="K438">
            <v>50554</v>
          </cell>
          <cell r="L438">
            <v>0</v>
          </cell>
          <cell r="M438">
            <v>0</v>
          </cell>
          <cell r="N438" t="str">
            <v>NICK FALLS</v>
          </cell>
          <cell r="O438" t="str">
            <v>FALLS, NICHOLAS</v>
          </cell>
          <cell r="P438" t="str">
            <v>nfalls@jlab.org</v>
          </cell>
          <cell r="Q438" t="str">
            <v>HURATIAK, THOMAS</v>
          </cell>
          <cell r="R438" t="str">
            <v>huratiak@jlab.org</v>
          </cell>
        </row>
        <row r="439">
          <cell r="A439" t="str">
            <v>23-D1614</v>
          </cell>
          <cell r="B439">
            <v>0</v>
          </cell>
          <cell r="C439" t="str">
            <v>S</v>
          </cell>
          <cell r="D439" t="str">
            <v>T3334</v>
          </cell>
          <cell r="E439" t="str">
            <v>BRITTANY TOLBERT</v>
          </cell>
          <cell r="F439" t="str">
            <v>SIEPRO</v>
          </cell>
          <cell r="G439" t="str">
            <v>SIEMENS PRODUCT LIFECYCLE</v>
          </cell>
          <cell r="H439" t="str">
            <v>O</v>
          </cell>
          <cell r="I439" t="str">
            <v>Open</v>
          </cell>
          <cell r="J439">
            <v>194460</v>
          </cell>
          <cell r="K439">
            <v>0</v>
          </cell>
          <cell r="L439">
            <v>0</v>
          </cell>
          <cell r="M439">
            <v>0</v>
          </cell>
          <cell r="N439" t="str">
            <v xml:space="preserve">TODD COATES BLDG 12_2 RM </v>
          </cell>
        </row>
        <row r="440">
          <cell r="A440" t="str">
            <v>23-D1738</v>
          </cell>
          <cell r="B440">
            <v>0</v>
          </cell>
          <cell r="C440" t="str">
            <v>S</v>
          </cell>
          <cell r="D440" t="str">
            <v>W3869</v>
          </cell>
          <cell r="E440" t="str">
            <v>SHARON WILLIAMS</v>
          </cell>
          <cell r="F440" t="str">
            <v>GIBIND</v>
          </cell>
          <cell r="G440" t="str">
            <v>GIBSON INDUSTRIAL INC.</v>
          </cell>
          <cell r="H440" t="str">
            <v>C</v>
          </cell>
          <cell r="I440" t="str">
            <v>Closed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str">
            <v>BLDG 28 RM 6 MAYNARDB</v>
          </cell>
        </row>
        <row r="441">
          <cell r="A441" t="str">
            <v>24-C0013</v>
          </cell>
          <cell r="B441">
            <v>0</v>
          </cell>
          <cell r="C441" t="str">
            <v>S</v>
          </cell>
          <cell r="D441" t="str">
            <v>T3335</v>
          </cell>
          <cell r="E441" t="str">
            <v>GIUSEPPINA TENBUSCH</v>
          </cell>
          <cell r="F441" t="str">
            <v>A+CONC</v>
          </cell>
          <cell r="G441" t="str">
            <v>A+ CONCRETE INC</v>
          </cell>
          <cell r="H441" t="str">
            <v>O</v>
          </cell>
          <cell r="I441" t="str">
            <v>Open</v>
          </cell>
          <cell r="J441">
            <v>335700</v>
          </cell>
          <cell r="K441">
            <v>0</v>
          </cell>
          <cell r="L441">
            <v>0</v>
          </cell>
          <cell r="M441">
            <v>0</v>
          </cell>
          <cell r="N441" t="str">
            <v>BLDG 55 RM 2500-41 METZGE</v>
          </cell>
          <cell r="O441" t="str">
            <v>METZGER, BERT C</v>
          </cell>
          <cell r="P441" t="str">
            <v>metzger@jlab.org</v>
          </cell>
        </row>
        <row r="442">
          <cell r="A442" t="str">
            <v>24-C0097</v>
          </cell>
          <cell r="B442">
            <v>0</v>
          </cell>
          <cell r="C442" t="str">
            <v>S</v>
          </cell>
          <cell r="D442" t="str">
            <v>T3335</v>
          </cell>
          <cell r="E442" t="str">
            <v>GIUSEPPINA TENBUSCH</v>
          </cell>
          <cell r="F442" t="str">
            <v>ANDDAH</v>
          </cell>
          <cell r="G442" t="str">
            <v>ANDERSON &amp; DAHLEN INC</v>
          </cell>
          <cell r="H442" t="str">
            <v>O</v>
          </cell>
          <cell r="I442" t="str">
            <v>Open</v>
          </cell>
          <cell r="J442">
            <v>532500</v>
          </cell>
          <cell r="K442">
            <v>53250</v>
          </cell>
          <cell r="L442">
            <v>0</v>
          </cell>
          <cell r="M442">
            <v>0</v>
          </cell>
          <cell r="N442" t="str">
            <v>BLDG 55 RM 2531 QSUN</v>
          </cell>
          <cell r="O442" t="str">
            <v>SUN, QIULI</v>
          </cell>
          <cell r="P442" t="str">
            <v>qsun@jlab.org</v>
          </cell>
        </row>
        <row r="443">
          <cell r="A443" t="str">
            <v>24-C0141</v>
          </cell>
          <cell r="B443">
            <v>0</v>
          </cell>
          <cell r="C443" t="str">
            <v>S</v>
          </cell>
          <cell r="D443" t="str">
            <v>374218</v>
          </cell>
          <cell r="E443" t="str">
            <v>CEDRIC JACKSON</v>
          </cell>
          <cell r="F443" t="str">
            <v>ORTOOL</v>
          </cell>
          <cell r="G443" t="str">
            <v>OAK RIDGE TOOL-ENG INC</v>
          </cell>
          <cell r="H443" t="str">
            <v>O</v>
          </cell>
          <cell r="I443" t="str">
            <v>Open</v>
          </cell>
          <cell r="J443">
            <v>273616</v>
          </cell>
          <cell r="K443">
            <v>50000</v>
          </cell>
          <cell r="L443">
            <v>50000</v>
          </cell>
          <cell r="M443">
            <v>50000</v>
          </cell>
          <cell r="N443" t="str">
            <v>BLDG 55 RM 2500-88 JLAMON</v>
          </cell>
        </row>
        <row r="444">
          <cell r="A444" t="str">
            <v>24-C0164</v>
          </cell>
          <cell r="B444">
            <v>0</v>
          </cell>
          <cell r="C444" t="str">
            <v>S</v>
          </cell>
          <cell r="D444" t="str">
            <v>T3335</v>
          </cell>
          <cell r="E444" t="str">
            <v>GIUSEPPINA TENBUSCH</v>
          </cell>
          <cell r="F444" t="str">
            <v>ANDDAH</v>
          </cell>
          <cell r="G444" t="str">
            <v>ANDERSON &amp; DAHLEN INC</v>
          </cell>
          <cell r="H444" t="str">
            <v>O</v>
          </cell>
          <cell r="I444" t="str">
            <v>Open</v>
          </cell>
          <cell r="J444">
            <v>1215800</v>
          </cell>
          <cell r="K444">
            <v>328266</v>
          </cell>
          <cell r="L444">
            <v>243160</v>
          </cell>
          <cell r="M444">
            <v>243160</v>
          </cell>
          <cell r="N444" t="str">
            <v>BLDG 55 RM 2500-20 GOPINA</v>
          </cell>
          <cell r="O444" t="str">
            <v>GOPINATH, SANDESH</v>
          </cell>
          <cell r="P444" t="str">
            <v>gopinath@jlab.org</v>
          </cell>
        </row>
        <row r="445">
          <cell r="A445" t="str">
            <v>24-C0184</v>
          </cell>
          <cell r="B445">
            <v>0</v>
          </cell>
          <cell r="C445" t="str">
            <v>S</v>
          </cell>
          <cell r="D445" t="str">
            <v>374019</v>
          </cell>
          <cell r="E445" t="str">
            <v>CONNOR CLARK</v>
          </cell>
          <cell r="F445" t="str">
            <v>KAMATI</v>
          </cell>
          <cell r="G445" t="str">
            <v>KAMATICS CORPORATION</v>
          </cell>
          <cell r="H445" t="str">
            <v>O</v>
          </cell>
          <cell r="I445" t="str">
            <v>Open</v>
          </cell>
          <cell r="J445">
            <v>230260</v>
          </cell>
          <cell r="K445">
            <v>0</v>
          </cell>
          <cell r="L445">
            <v>0</v>
          </cell>
          <cell r="M445">
            <v>0</v>
          </cell>
          <cell r="N445" t="str">
            <v>DAVE KASHY</v>
          </cell>
          <cell r="O445" t="str">
            <v>DION, MICHAEL</v>
          </cell>
          <cell r="P445" t="str">
            <v>dion@jlab.org</v>
          </cell>
          <cell r="Q445" t="str">
            <v>DION, MICHAEL</v>
          </cell>
          <cell r="R445" t="str">
            <v>dion@jlab.org</v>
          </cell>
        </row>
        <row r="446">
          <cell r="A446" t="str">
            <v>24-C0221</v>
          </cell>
          <cell r="B446">
            <v>0</v>
          </cell>
          <cell r="C446" t="str">
            <v>S</v>
          </cell>
          <cell r="D446" t="str">
            <v>K7103</v>
          </cell>
          <cell r="E446" t="str">
            <v>MICHELE KHASIDIS</v>
          </cell>
          <cell r="F446" t="str">
            <v>GENATO</v>
          </cell>
          <cell r="G446" t="str">
            <v>GENERAL ATOMICS</v>
          </cell>
          <cell r="H446" t="str">
            <v>O</v>
          </cell>
          <cell r="I446" t="str">
            <v>Open</v>
          </cell>
          <cell r="J446">
            <v>64000</v>
          </cell>
          <cell r="K446">
            <v>64000</v>
          </cell>
          <cell r="L446">
            <v>0</v>
          </cell>
          <cell r="M446">
            <v>0</v>
          </cell>
          <cell r="N446" t="str">
            <v>BLDG 58 RM 2218 GCIOVATI</v>
          </cell>
          <cell r="O446" t="str">
            <v>CIOVATI, GIANLUIGI</v>
          </cell>
          <cell r="P446" t="str">
            <v>gciovati@jlab.org</v>
          </cell>
        </row>
        <row r="447">
          <cell r="A447" t="str">
            <v>24-C0282</v>
          </cell>
          <cell r="B447">
            <v>0</v>
          </cell>
          <cell r="C447" t="str">
            <v>S</v>
          </cell>
          <cell r="D447" t="str">
            <v>374218</v>
          </cell>
          <cell r="E447" t="str">
            <v>CEDRIC JACKSON</v>
          </cell>
          <cell r="F447" t="str">
            <v>MAJORT</v>
          </cell>
          <cell r="G447" t="str">
            <v>MAJOR TOOL &amp; MACHINE INC</v>
          </cell>
          <cell r="H447" t="str">
            <v>O</v>
          </cell>
          <cell r="I447" t="str">
            <v>Open</v>
          </cell>
          <cell r="J447">
            <v>124045</v>
          </cell>
          <cell r="K447">
            <v>0</v>
          </cell>
          <cell r="L447">
            <v>0</v>
          </cell>
          <cell r="M447">
            <v>0</v>
          </cell>
          <cell r="N447" t="str">
            <v>BLDG 12 RM A120 MEEKINS</v>
          </cell>
        </row>
        <row r="448">
          <cell r="A448" t="str">
            <v>24-C0310</v>
          </cell>
          <cell r="B448">
            <v>0</v>
          </cell>
          <cell r="C448" t="str">
            <v>S</v>
          </cell>
          <cell r="D448" t="str">
            <v>T3334</v>
          </cell>
          <cell r="E448" t="str">
            <v>BRITTANY TOLBERT</v>
          </cell>
          <cell r="F448" t="str">
            <v>FLOINT</v>
          </cell>
          <cell r="G448" t="str">
            <v>FLORIDA INTERNATIONAL UNV</v>
          </cell>
          <cell r="H448" t="str">
            <v>O</v>
          </cell>
          <cell r="I448" t="str">
            <v>Open</v>
          </cell>
          <cell r="J448">
            <v>291101</v>
          </cell>
          <cell r="K448">
            <v>0</v>
          </cell>
          <cell r="L448">
            <v>0</v>
          </cell>
          <cell r="M448">
            <v>0</v>
          </cell>
          <cell r="N448" t="str">
            <v>BLDG 58 RM 2231-18 HANNES</v>
          </cell>
          <cell r="O448" t="str">
            <v>VENNEKATE, HANNES</v>
          </cell>
          <cell r="P448" t="str">
            <v>hannesv@jlab.org</v>
          </cell>
          <cell r="Q448" t="str">
            <v>TOLBERT, BRITTANY L</v>
          </cell>
          <cell r="R448" t="str">
            <v>tolbert@jlab.org</v>
          </cell>
        </row>
        <row r="449">
          <cell r="A449" t="str">
            <v>24-C0313</v>
          </cell>
          <cell r="B449">
            <v>0</v>
          </cell>
          <cell r="C449" t="str">
            <v>S</v>
          </cell>
          <cell r="D449" t="str">
            <v>T3334</v>
          </cell>
          <cell r="E449" t="str">
            <v>BRITTANY TOLBERT</v>
          </cell>
          <cell r="F449" t="str">
            <v>INDIAN</v>
          </cell>
          <cell r="G449" t="str">
            <v>TRUSTEES OF INDIANA UNIVE</v>
          </cell>
          <cell r="H449" t="str">
            <v>O</v>
          </cell>
          <cell r="I449" t="str">
            <v>Open</v>
          </cell>
          <cell r="J449">
            <v>12480.4</v>
          </cell>
          <cell r="K449">
            <v>0</v>
          </cell>
          <cell r="L449">
            <v>0</v>
          </cell>
          <cell r="M449">
            <v>0</v>
          </cell>
          <cell r="N449" t="str">
            <v>TANYA GAYE STEWART BLDG 1</v>
          </cell>
        </row>
        <row r="450">
          <cell r="A450" t="str">
            <v>24-C0335</v>
          </cell>
          <cell r="B450">
            <v>0</v>
          </cell>
          <cell r="C450" t="str">
            <v>S</v>
          </cell>
          <cell r="D450" t="str">
            <v>H3243</v>
          </cell>
          <cell r="E450" t="str">
            <v>THOMAS HURATIAK</v>
          </cell>
          <cell r="F450" t="str">
            <v>QUANTD</v>
          </cell>
          <cell r="G450" t="str">
            <v>QUANTUM DESIGN INC</v>
          </cell>
          <cell r="H450" t="str">
            <v>O</v>
          </cell>
          <cell r="I450" t="str">
            <v>Open</v>
          </cell>
          <cell r="J450">
            <v>749240</v>
          </cell>
          <cell r="K450">
            <v>168579</v>
          </cell>
          <cell r="L450">
            <v>0</v>
          </cell>
          <cell r="M450">
            <v>0</v>
          </cell>
          <cell r="N450" t="str">
            <v>BLDG 58 RM 2213 VALENTE</v>
          </cell>
          <cell r="O450" t="str">
            <v>VALENTE-FELICIANO, ANNE-M</v>
          </cell>
          <cell r="P450" t="str">
            <v>valente@jlab.org</v>
          </cell>
          <cell r="Q450" t="str">
            <v>HURATIAK, THOMAS</v>
          </cell>
          <cell r="R450" t="str">
            <v>huratiak@jlab.org</v>
          </cell>
        </row>
        <row r="451">
          <cell r="A451" t="str">
            <v>24-C0387</v>
          </cell>
          <cell r="B451">
            <v>0</v>
          </cell>
          <cell r="C451" t="str">
            <v>S</v>
          </cell>
          <cell r="D451" t="str">
            <v>K7103</v>
          </cell>
          <cell r="E451" t="str">
            <v>MICHELE KHASIDIS</v>
          </cell>
          <cell r="F451" t="str">
            <v>UNITE5</v>
          </cell>
          <cell r="G451" t="str">
            <v>UNIVERSITY OF TENNESSEE</v>
          </cell>
          <cell r="H451" t="str">
            <v>O</v>
          </cell>
          <cell r="I451" t="str">
            <v>Open</v>
          </cell>
          <cell r="J451">
            <v>30935.31</v>
          </cell>
          <cell r="K451">
            <v>10257.99</v>
          </cell>
          <cell r="L451">
            <v>0</v>
          </cell>
          <cell r="M451">
            <v>0</v>
          </cell>
          <cell r="N451" t="str">
            <v>BLDG 12 RM F248 FRAITES</v>
          </cell>
          <cell r="O451" t="str">
            <v>STEWART, TANYA-GAYE N</v>
          </cell>
          <cell r="P451" t="str">
            <v>fraites@jlab.org</v>
          </cell>
        </row>
        <row r="452">
          <cell r="A452" t="str">
            <v>24-C0397</v>
          </cell>
          <cell r="B452">
            <v>0</v>
          </cell>
          <cell r="C452" t="str">
            <v>S</v>
          </cell>
          <cell r="D452" t="str">
            <v>K7103</v>
          </cell>
          <cell r="E452" t="str">
            <v>MICHELE KHASIDIS</v>
          </cell>
          <cell r="F452" t="str">
            <v>GENATO</v>
          </cell>
          <cell r="G452" t="str">
            <v>GENERAL ATOMICS</v>
          </cell>
          <cell r="H452" t="str">
            <v>O</v>
          </cell>
          <cell r="I452" t="str">
            <v>Open</v>
          </cell>
          <cell r="J452">
            <v>275000</v>
          </cell>
          <cell r="K452">
            <v>0</v>
          </cell>
          <cell r="L452">
            <v>0</v>
          </cell>
          <cell r="M452">
            <v>0</v>
          </cell>
          <cell r="N452" t="str">
            <v>BLDG 58 RM 2218 GCIOVATI</v>
          </cell>
          <cell r="O452" t="str">
            <v>CIOVATI, GIANLUIGI</v>
          </cell>
          <cell r="P452" t="str">
            <v>gciovati@jlab.org</v>
          </cell>
        </row>
        <row r="453">
          <cell r="A453" t="str">
            <v>24-C0460</v>
          </cell>
          <cell r="B453">
            <v>0</v>
          </cell>
          <cell r="C453" t="str">
            <v>S</v>
          </cell>
          <cell r="D453" t="str">
            <v>T3153</v>
          </cell>
          <cell r="E453" t="str">
            <v>MELISSA TORRES</v>
          </cell>
          <cell r="F453" t="str">
            <v>LANCAS</v>
          </cell>
          <cell r="G453" t="str">
            <v>LANCASTER UNIVERSITY</v>
          </cell>
          <cell r="H453" t="str">
            <v>O</v>
          </cell>
          <cell r="I453" t="str">
            <v>Open</v>
          </cell>
          <cell r="J453">
            <v>464252.68</v>
          </cell>
          <cell r="K453">
            <v>0</v>
          </cell>
          <cell r="L453">
            <v>0</v>
          </cell>
          <cell r="M453">
            <v>0</v>
          </cell>
          <cell r="N453" t="str">
            <v>EDWARD DALY</v>
          </cell>
          <cell r="O453" t="str">
            <v>FAST, JAMES E</v>
          </cell>
          <cell r="P453" t="str">
            <v>jfast@jlab.org</v>
          </cell>
          <cell r="Q453" t="str">
            <v>WILSON, KATHERINE M</v>
          </cell>
          <cell r="R453" t="str">
            <v>kwilson@jlab.org</v>
          </cell>
        </row>
        <row r="454">
          <cell r="A454" t="str">
            <v>24-C0512</v>
          </cell>
          <cell r="B454">
            <v>0</v>
          </cell>
          <cell r="C454" t="str">
            <v>S</v>
          </cell>
          <cell r="D454" t="str">
            <v>T3335</v>
          </cell>
          <cell r="E454" t="str">
            <v>GIUSEPPINA TENBUSCH</v>
          </cell>
          <cell r="F454" t="str">
            <v>INFN</v>
          </cell>
          <cell r="G454" t="str">
            <v xml:space="preserve">INFN  ISTITUTO NAZIONALE </v>
          </cell>
          <cell r="H454" t="str">
            <v>O</v>
          </cell>
          <cell r="I454" t="str">
            <v>Open</v>
          </cell>
          <cell r="J454">
            <v>415000</v>
          </cell>
          <cell r="K454">
            <v>0</v>
          </cell>
          <cell r="L454">
            <v>0</v>
          </cell>
          <cell r="M454">
            <v>0</v>
          </cell>
          <cell r="N454" t="str">
            <v>BLDG 12 RM F315A ENT</v>
          </cell>
        </row>
        <row r="455">
          <cell r="A455" t="str">
            <v>24-C0587</v>
          </cell>
          <cell r="B455">
            <v>0</v>
          </cell>
          <cell r="C455" t="str">
            <v>S</v>
          </cell>
          <cell r="D455" t="str">
            <v>374218</v>
          </cell>
          <cell r="E455" t="str">
            <v>CEDRIC JACKSON</v>
          </cell>
          <cell r="F455" t="str">
            <v>MASTER</v>
          </cell>
          <cell r="G455" t="str">
            <v>MASTER MACHINE &amp; TOOL CO.</v>
          </cell>
          <cell r="H455" t="str">
            <v>O</v>
          </cell>
          <cell r="I455" t="str">
            <v>Open</v>
          </cell>
          <cell r="J455">
            <v>268736.68</v>
          </cell>
          <cell r="K455">
            <v>0</v>
          </cell>
          <cell r="L455">
            <v>0</v>
          </cell>
          <cell r="M455">
            <v>0</v>
          </cell>
          <cell r="N455" t="str">
            <v xml:space="preserve">TEST LAB, MOLLER STAGING </v>
          </cell>
        </row>
        <row r="456">
          <cell r="A456" t="str">
            <v>24-C0642</v>
          </cell>
          <cell r="B456">
            <v>0</v>
          </cell>
          <cell r="C456" t="str">
            <v>S</v>
          </cell>
          <cell r="D456" t="str">
            <v>375561</v>
          </cell>
          <cell r="E456" t="str">
            <v>SETH FRISBY</v>
          </cell>
          <cell r="F456" t="str">
            <v>D&amp;DMEC</v>
          </cell>
          <cell r="G456" t="str">
            <v>D&amp;D MECHANICAL INC</v>
          </cell>
          <cell r="H456" t="str">
            <v>O</v>
          </cell>
          <cell r="I456" t="str">
            <v>Open</v>
          </cell>
          <cell r="J456">
            <v>368203</v>
          </cell>
          <cell r="K456">
            <v>0</v>
          </cell>
          <cell r="L456">
            <v>0</v>
          </cell>
          <cell r="M456">
            <v>0</v>
          </cell>
          <cell r="N456" t="str">
            <v>BLDG 28 RM 76 RFRIES</v>
          </cell>
        </row>
        <row r="457">
          <cell r="A457" t="str">
            <v>24-D0168</v>
          </cell>
          <cell r="B457">
            <v>0</v>
          </cell>
          <cell r="C457" t="str">
            <v>S</v>
          </cell>
          <cell r="D457" t="str">
            <v>W3869</v>
          </cell>
          <cell r="E457" t="str">
            <v>SHARON WILLIAMS</v>
          </cell>
          <cell r="F457" t="str">
            <v>WARWIC</v>
          </cell>
          <cell r="G457" t="str">
            <v>WARWICK PLUMBING&amp;HEATING</v>
          </cell>
          <cell r="H457" t="str">
            <v>O</v>
          </cell>
          <cell r="I457" t="str">
            <v>Open</v>
          </cell>
          <cell r="J457">
            <v>190263</v>
          </cell>
          <cell r="K457">
            <v>187262.44</v>
          </cell>
          <cell r="L457">
            <v>187250.5</v>
          </cell>
          <cell r="M457">
            <v>187250.5</v>
          </cell>
          <cell r="N457" t="str">
            <v>BLDG 28 RM 6 MAYNARDB</v>
          </cell>
          <cell r="O457" t="str">
            <v>BROWN, MAYNARD</v>
          </cell>
          <cell r="P457" t="str">
            <v>maynardb@jlab.org</v>
          </cell>
          <cell r="Q457" t="str">
            <v>SMITH, CORRY E</v>
          </cell>
          <cell r="R457" t="str">
            <v>csmith@jlab.org</v>
          </cell>
        </row>
        <row r="458">
          <cell r="A458" t="str">
            <v>24-D0247</v>
          </cell>
          <cell r="B458">
            <v>0</v>
          </cell>
          <cell r="C458" t="str">
            <v>S</v>
          </cell>
          <cell r="D458" t="str">
            <v>H3243</v>
          </cell>
          <cell r="E458" t="str">
            <v>THOMAS HURATIAK</v>
          </cell>
          <cell r="F458" t="str">
            <v>ECBSOL</v>
          </cell>
          <cell r="G458" t="str">
            <v>ECB SOLUTIONS LLC</v>
          </cell>
          <cell r="H458" t="str">
            <v>O</v>
          </cell>
          <cell r="I458" t="str">
            <v>Open</v>
          </cell>
          <cell r="J458">
            <v>190714</v>
          </cell>
          <cell r="K458">
            <v>37500</v>
          </cell>
          <cell r="L458">
            <v>0</v>
          </cell>
          <cell r="M458">
            <v>0</v>
          </cell>
          <cell r="N458" t="str">
            <v>BLDG 28 RM 62 POWERSP</v>
          </cell>
          <cell r="O458" t="str">
            <v>WILLOUGHBY, JASON</v>
          </cell>
          <cell r="P458" t="str">
            <v>jasonw@jlab.org</v>
          </cell>
          <cell r="Q458" t="str">
            <v>HURATIAK, THOMAS</v>
          </cell>
          <cell r="R458" t="str">
            <v>huratiak@jlab.org</v>
          </cell>
        </row>
        <row r="459">
          <cell r="A459" t="str">
            <v>24-D0253</v>
          </cell>
          <cell r="B459">
            <v>0</v>
          </cell>
          <cell r="C459" t="str">
            <v>S</v>
          </cell>
          <cell r="D459" t="str">
            <v>T3334</v>
          </cell>
          <cell r="E459" t="str">
            <v>BRITTANY TOLBERT</v>
          </cell>
          <cell r="F459" t="str">
            <v>SYRACU</v>
          </cell>
          <cell r="G459" t="str">
            <v>SYRACUSE UNIVERSITY</v>
          </cell>
          <cell r="H459" t="str">
            <v>O</v>
          </cell>
          <cell r="I459" t="str">
            <v>Open</v>
          </cell>
          <cell r="J459">
            <v>62790</v>
          </cell>
          <cell r="K459">
            <v>15697.5</v>
          </cell>
          <cell r="L459">
            <v>0</v>
          </cell>
          <cell r="M459">
            <v>0</v>
          </cell>
          <cell r="N459" t="str">
            <v>BLDG 12 RM F248 FRAITES</v>
          </cell>
          <cell r="O459" t="str">
            <v>STEWART, TANYA-GAYE N</v>
          </cell>
          <cell r="P459" t="str">
            <v>fraites@jlab.org</v>
          </cell>
        </row>
        <row r="460">
          <cell r="A460" t="str">
            <v>24-D0258</v>
          </cell>
          <cell r="B460">
            <v>0</v>
          </cell>
          <cell r="C460" t="str">
            <v>S</v>
          </cell>
          <cell r="D460" t="str">
            <v>T3153</v>
          </cell>
          <cell r="E460" t="str">
            <v>MELISSA TORRES</v>
          </cell>
          <cell r="F460" t="str">
            <v>GENATO</v>
          </cell>
          <cell r="G460" t="str">
            <v>GENERAL ATOMICS</v>
          </cell>
          <cell r="H460" t="str">
            <v>O</v>
          </cell>
          <cell r="I460" t="str">
            <v>Open</v>
          </cell>
          <cell r="J460">
            <v>82000</v>
          </cell>
          <cell r="K460">
            <v>24600</v>
          </cell>
          <cell r="L460">
            <v>0</v>
          </cell>
          <cell r="M460">
            <v>0</v>
          </cell>
          <cell r="N460" t="str">
            <v>BLDG 58 RM 2232 HAIPENG</v>
          </cell>
          <cell r="O460" t="str">
            <v>WANG, HAIPENG</v>
          </cell>
          <cell r="P460" t="str">
            <v>haipeng@jlab.org</v>
          </cell>
        </row>
        <row r="461">
          <cell r="A461" t="str">
            <v>24-D0309</v>
          </cell>
          <cell r="B461">
            <v>0</v>
          </cell>
          <cell r="C461" t="str">
            <v>S</v>
          </cell>
          <cell r="D461" t="str">
            <v>K7103</v>
          </cell>
          <cell r="E461" t="str">
            <v>MICHELE KHASIDIS</v>
          </cell>
          <cell r="F461" t="str">
            <v>UVA</v>
          </cell>
          <cell r="G461" t="str">
            <v>UNIVERSITY OF VIRGINIA</v>
          </cell>
          <cell r="H461" t="str">
            <v>O</v>
          </cell>
          <cell r="I461" t="str">
            <v>Open</v>
          </cell>
          <cell r="J461">
            <v>119472</v>
          </cell>
          <cell r="K461">
            <v>21730</v>
          </cell>
          <cell r="L461">
            <v>10861.09</v>
          </cell>
          <cell r="M461">
            <v>10861.09</v>
          </cell>
          <cell r="N461" t="str">
            <v>BLDG 12 RM F248 FRAITES</v>
          </cell>
          <cell r="O461" t="str">
            <v>STEWART, TANYA-GAYE N</v>
          </cell>
          <cell r="P461" t="str">
            <v>fraites@jlab.org</v>
          </cell>
        </row>
        <row r="462">
          <cell r="A462" t="str">
            <v>24-D0362</v>
          </cell>
          <cell r="B462">
            <v>0</v>
          </cell>
          <cell r="C462" t="str">
            <v>S</v>
          </cell>
          <cell r="D462" t="str">
            <v>374019</v>
          </cell>
          <cell r="E462" t="str">
            <v>CONNOR CLARK</v>
          </cell>
          <cell r="F462" t="str">
            <v>LINDEG</v>
          </cell>
          <cell r="G462" t="str">
            <v>LINDE GMBH</v>
          </cell>
          <cell r="H462" t="str">
            <v>O</v>
          </cell>
          <cell r="I462" t="str">
            <v>Open</v>
          </cell>
          <cell r="J462">
            <v>158900.42000000001</v>
          </cell>
          <cell r="K462">
            <v>74683.199999999997</v>
          </cell>
          <cell r="L462">
            <v>74683.199999999997</v>
          </cell>
          <cell r="M462">
            <v>74683.199999999997</v>
          </cell>
          <cell r="N462" t="str">
            <v>BLDG 89 RM 110-6 BRIANM</v>
          </cell>
          <cell r="O462" t="str">
            <v>MASTRACCI, BRIAN P</v>
          </cell>
          <cell r="P462" t="str">
            <v>brianm@jlab.org</v>
          </cell>
          <cell r="Q462" t="str">
            <v>BHATTACHARYA, RITENDRA N</v>
          </cell>
          <cell r="R462" t="str">
            <v>ritendra@jlab.org</v>
          </cell>
        </row>
        <row r="463">
          <cell r="A463" t="str">
            <v>24-D0462</v>
          </cell>
          <cell r="B463">
            <v>0</v>
          </cell>
          <cell r="C463" t="str">
            <v>S</v>
          </cell>
          <cell r="D463" t="str">
            <v>378935</v>
          </cell>
          <cell r="E463" t="str">
            <v>HOPE POWELL</v>
          </cell>
          <cell r="F463" t="str">
            <v>THECAT</v>
          </cell>
          <cell r="G463" t="str">
            <v xml:space="preserve">THE CATHOLIC UNIVERSITY  </v>
          </cell>
          <cell r="H463" t="str">
            <v>O</v>
          </cell>
          <cell r="I463" t="str">
            <v>Open</v>
          </cell>
          <cell r="J463">
            <v>5203.08</v>
          </cell>
          <cell r="K463">
            <v>2601.54</v>
          </cell>
          <cell r="L463">
            <v>0</v>
          </cell>
          <cell r="M463">
            <v>0</v>
          </cell>
          <cell r="N463" t="str">
            <v>BLDG 12 RM F248 FRAITES</v>
          </cell>
        </row>
        <row r="464">
          <cell r="A464" t="str">
            <v>24-D0516</v>
          </cell>
          <cell r="B464">
            <v>0</v>
          </cell>
          <cell r="C464" t="str">
            <v>S</v>
          </cell>
          <cell r="D464" t="str">
            <v>T3153</v>
          </cell>
          <cell r="E464" t="str">
            <v>MELISSA TORRES</v>
          </cell>
          <cell r="F464" t="str">
            <v>STISUP</v>
          </cell>
          <cell r="G464" t="str">
            <v>STICHTING SUPERACT</v>
          </cell>
          <cell r="H464" t="str">
            <v>O</v>
          </cell>
          <cell r="I464" t="str">
            <v>Open</v>
          </cell>
          <cell r="J464">
            <v>159600</v>
          </cell>
          <cell r="K464">
            <v>0</v>
          </cell>
          <cell r="L464">
            <v>0</v>
          </cell>
          <cell r="M464">
            <v>0</v>
          </cell>
          <cell r="N464" t="str">
            <v>BLDG 55 RM 2500-20 GOPINA</v>
          </cell>
          <cell r="O464" t="str">
            <v>GOPINATH, SANDESH</v>
          </cell>
          <cell r="P464" t="str">
            <v>gopinath@jlab.org</v>
          </cell>
          <cell r="Q464" t="str">
            <v>RAJPUT-GHOSHAL, RENUKA</v>
          </cell>
          <cell r="R464" t="str">
            <v>renuka@jlab.org</v>
          </cell>
        </row>
        <row r="465">
          <cell r="A465" t="str">
            <v>24-D0581</v>
          </cell>
          <cell r="B465">
            <v>0</v>
          </cell>
          <cell r="C465" t="str">
            <v>S</v>
          </cell>
          <cell r="D465" t="str">
            <v>W3869</v>
          </cell>
          <cell r="E465" t="str">
            <v>SHARON WILLIAMS</v>
          </cell>
          <cell r="F465" t="str">
            <v>SWFUNK</v>
          </cell>
          <cell r="G465" t="str">
            <v>SW FUNK INDUSTRIAL</v>
          </cell>
          <cell r="H465" t="str">
            <v>O</v>
          </cell>
          <cell r="I465" t="str">
            <v>Open</v>
          </cell>
          <cell r="J465">
            <v>63536</v>
          </cell>
          <cell r="K465">
            <v>0</v>
          </cell>
          <cell r="L465">
            <v>0</v>
          </cell>
          <cell r="M465">
            <v>0</v>
          </cell>
          <cell r="N465" t="str">
            <v>BLDG 28 RM 76 RFRIES</v>
          </cell>
        </row>
        <row r="466">
          <cell r="A466" t="str">
            <v>24-D0663</v>
          </cell>
          <cell r="B466">
            <v>0</v>
          </cell>
          <cell r="C466" t="str">
            <v>S</v>
          </cell>
          <cell r="D466" t="str">
            <v>H3243</v>
          </cell>
          <cell r="E466" t="str">
            <v>THOMAS HURATIAK</v>
          </cell>
          <cell r="F466" t="str">
            <v>DANFYS</v>
          </cell>
          <cell r="G466" t="str">
            <v>DANFYSIK A/S</v>
          </cell>
          <cell r="H466" t="str">
            <v>O</v>
          </cell>
          <cell r="I466" t="str">
            <v>Open</v>
          </cell>
          <cell r="J466">
            <v>186500</v>
          </cell>
          <cell r="K466">
            <v>0</v>
          </cell>
          <cell r="L466">
            <v>0</v>
          </cell>
          <cell r="M466">
            <v>0</v>
          </cell>
          <cell r="N466" t="str">
            <v xml:space="preserve">ONISH KUMAR BLDG 55_2 RM </v>
          </cell>
          <cell r="O466" t="str">
            <v>KUMAR, ONISH</v>
          </cell>
          <cell r="P466" t="str">
            <v>okumar@jlab.org</v>
          </cell>
          <cell r="Q466" t="str">
            <v>HURATIAK, THOMAS</v>
          </cell>
          <cell r="R466" t="str">
            <v>huratiak@jlab.org</v>
          </cell>
        </row>
        <row r="467">
          <cell r="A467" t="str">
            <v>Overall - Summary</v>
          </cell>
          <cell r="J467">
            <v>359347770.42000002</v>
          </cell>
          <cell r="K467">
            <v>346307650.61000001</v>
          </cell>
          <cell r="L467">
            <v>344413988.14999998</v>
          </cell>
          <cell r="M467">
            <v>344413671.56999999</v>
          </cell>
        </row>
        <row r="468">
          <cell r="A468" t="str">
            <v>/content/folder[@name='Production']/folder[@name='Common Reports']/folder[@name='General Access']/folder[@name='Procurement']/report[@name='Subcontract PO Status Export']</v>
          </cell>
        </row>
        <row r="469">
          <cell r="A469" t="str">
            <v>/content/folder[@name='Production']/folder[@name='Packages']/folder[@name='General Access']/package[@name='Purchasing CP']/model[@name='2020-06-25T11:36:22.174Z']</v>
          </cell>
        </row>
        <row r="471">
          <cell r="A471" t="str">
            <v>March 14, 2024 : 4:08:42 PM</v>
          </cell>
          <cell r="J471" t="str">
            <v>Page: 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3A1A6-3E6C-4339-A799-EC3B5C42A265}">
  <sheetPr>
    <tabColor theme="4" tint="0.39997558519241921"/>
  </sheetPr>
  <dimension ref="A1:M24"/>
  <sheetViews>
    <sheetView tabSelected="1" zoomScale="80" zoomScaleNormal="80" workbookViewId="0">
      <selection activeCell="L16" sqref="L16"/>
    </sheetView>
  </sheetViews>
  <sheetFormatPr defaultRowHeight="14.4" x14ac:dyDescent="0.3"/>
  <cols>
    <col min="1" max="1" width="15.77734375" style="7" customWidth="1"/>
    <col min="2" max="2" width="11.77734375" style="7" customWidth="1"/>
    <col min="3" max="3" width="30.44140625" style="7" bestFit="1" customWidth="1"/>
    <col min="4" max="8" width="13.77734375" style="7" customWidth="1"/>
    <col min="9" max="9" width="23.77734375" style="7" customWidth="1"/>
    <col min="10" max="10" width="26" style="7" customWidth="1"/>
    <col min="11" max="11" width="24" style="7" customWidth="1"/>
    <col min="12" max="12" width="21.21875" style="7" customWidth="1"/>
    <col min="13" max="13" width="19.88671875" style="7" customWidth="1"/>
    <col min="14" max="16384" width="8.88671875" style="7"/>
  </cols>
  <sheetData>
    <row r="1" spans="1:13" ht="22.8" x14ac:dyDescent="0.4">
      <c r="A1" s="1" t="s">
        <v>0</v>
      </c>
      <c r="B1" s="2"/>
      <c r="C1" s="2"/>
      <c r="D1" s="2"/>
      <c r="E1" s="3" t="s">
        <v>1</v>
      </c>
      <c r="F1" s="4">
        <v>45365</v>
      </c>
      <c r="G1" s="2"/>
      <c r="H1" s="2"/>
      <c r="I1" s="2"/>
      <c r="J1" s="5"/>
      <c r="K1" s="4"/>
      <c r="L1" s="6"/>
      <c r="M1" s="6"/>
    </row>
    <row r="2" spans="1:13" ht="15" thickBot="1" x14ac:dyDescent="0.35">
      <c r="A2" s="8"/>
      <c r="B2" s="8"/>
      <c r="C2" s="8"/>
      <c r="D2" s="8"/>
      <c r="E2" s="8"/>
      <c r="F2" s="8"/>
      <c r="G2" s="8"/>
      <c r="H2" s="8"/>
      <c r="I2" s="8"/>
      <c r="J2" s="9"/>
      <c r="K2" s="9"/>
      <c r="L2" s="9"/>
      <c r="M2" s="9"/>
    </row>
    <row r="3" spans="1:13" ht="54" x14ac:dyDescent="0.3">
      <c r="A3" s="24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5" t="s">
        <v>11</v>
      </c>
      <c r="K3" s="25" t="s">
        <v>12</v>
      </c>
      <c r="L3" s="25" t="s">
        <v>13</v>
      </c>
      <c r="M3" s="26" t="s">
        <v>14</v>
      </c>
    </row>
    <row r="4" spans="1:13" ht="36" customHeight="1" x14ac:dyDescent="0.3">
      <c r="A4" s="27" t="s">
        <v>15</v>
      </c>
      <c r="B4" s="13" t="str">
        <f>VLOOKUP(A4,[1]CER_SubK_PO_Status!A:N,9,FALSE)</f>
        <v>Open</v>
      </c>
      <c r="C4" s="17" t="s">
        <v>16</v>
      </c>
      <c r="D4" s="15">
        <f>VLOOKUP(A4,[1]CER_SubK_PO_Status!A:N,10,FALSE)/1000</f>
        <v>532.5</v>
      </c>
      <c r="E4" s="15">
        <f>VLOOKUP(A4,[1]CER_SubK_PO_Status!A:N,11,FALSE)/1000</f>
        <v>53.25</v>
      </c>
      <c r="F4" s="15">
        <f>VLOOKUP(A4,[1]CER_SubK_PO_Status!A:N,12,FALSE)/1000</f>
        <v>0</v>
      </c>
      <c r="G4" s="15">
        <f t="shared" ref="G4:G19" si="0">D4-E4</f>
        <v>479.25</v>
      </c>
      <c r="H4" s="15">
        <f t="shared" ref="H4:H19" si="1">D4-F4</f>
        <v>532.5</v>
      </c>
      <c r="I4" s="13" t="str">
        <f>VLOOKUP(A4,[1]CER_SubK_PO_Status!A:N,5,FALSE)</f>
        <v>GIUSEPPINA TENBUSCH</v>
      </c>
      <c r="J4" s="16" t="str">
        <f>IF(VLOOKUP(A4,[1]CER_SubK_PO_Status!A:R,15,FALSE)=0,"",VLOOKUP(A4,[1]CER_SubK_PO_Status!A:R,15,FALSE))</f>
        <v>SUN, QIULI</v>
      </c>
      <c r="K4" s="16" t="str">
        <f>IF(VLOOKUP(A4,[1]CER_SubK_PO_Status!A:R,17,FALSE)=0,"",VLOOKUP(A4,[1]CER_SubK_PO_Status!A:R,17,FALSE))</f>
        <v/>
      </c>
      <c r="L4" s="19" t="s">
        <v>17</v>
      </c>
      <c r="M4" s="28" t="str">
        <f>IF(VLOOKUP(A4,[1]CER_SubK_PO_Status!A:R,18,FALSE)=0,"",VLOOKUP(A4,[1]CER_SubK_PO_Status!A:R,18,FALSE))</f>
        <v/>
      </c>
    </row>
    <row r="5" spans="1:13" ht="36" customHeight="1" x14ac:dyDescent="0.3">
      <c r="A5" s="29" t="s">
        <v>18</v>
      </c>
      <c r="B5" s="13" t="str">
        <f>VLOOKUP(A5,[1]CER_SubK_PO_Status!A:N,9,FALSE)</f>
        <v>Open</v>
      </c>
      <c r="C5" s="14" t="str">
        <f>VLOOKUP(A5,[1]CER_SubK_PO_Status!A:N,7,FALSE)</f>
        <v>CLARK NEXSEN INC</v>
      </c>
      <c r="D5" s="15">
        <f>VLOOKUP(A5,[1]CER_SubK_PO_Status!A:N,10,FALSE)/1000</f>
        <v>85</v>
      </c>
      <c r="E5" s="15">
        <f>VLOOKUP(A5,[1]CER_SubK_PO_Status!A:N,11,FALSE)/1000</f>
        <v>37.997</v>
      </c>
      <c r="F5" s="15">
        <f>VLOOKUP(A5,[1]CER_SubK_PO_Status!A:N,12,FALSE)/1000</f>
        <v>36.87988</v>
      </c>
      <c r="G5" s="15">
        <f t="shared" si="0"/>
        <v>47.003</v>
      </c>
      <c r="H5" s="15">
        <f t="shared" si="1"/>
        <v>48.12012</v>
      </c>
      <c r="I5" s="13" t="str">
        <f>VLOOKUP(A5,[1]CER_SubK_PO_Status!A:N,5,FALSE)</f>
        <v>MELISSA TORRES</v>
      </c>
      <c r="J5" s="16" t="str">
        <f>IF(VLOOKUP(A5,[1]CER_SubK_PO_Status!A:R,15,FALSE)=0,"",VLOOKUP(A5,[1]CER_SubK_PO_Status!A:R,15,FALSE))</f>
        <v>DOLBECK, JOEL</v>
      </c>
      <c r="K5" s="16" t="str">
        <f>IF(VLOOKUP(A5,[1]CER_SubK_PO_Status!A:R,17,FALSE)=0,"",VLOOKUP(A5,[1]CER_SubK_PO_Status!A:R,17,FALSE))</f>
        <v>BENTIVEGNA, SCOTT M</v>
      </c>
      <c r="L5" s="16" t="str">
        <f>IF(VLOOKUP(A5,[1]CER_SubK_PO_Status!A:R,16,FALSE)=0,"",VLOOKUP(A5,[1]CER_SubK_PO_Status!A:R,16,FALSE))</f>
        <v>dolbeck@jlab.org</v>
      </c>
      <c r="M5" s="28" t="str">
        <f>IF(VLOOKUP(A5,[1]CER_SubK_PO_Status!A:R,18,FALSE)=0,"",VLOOKUP(A5,[1]CER_SubK_PO_Status!A:R,18,FALSE))</f>
        <v>scottb@jlab.org</v>
      </c>
    </row>
    <row r="6" spans="1:13" ht="36" customHeight="1" x14ac:dyDescent="0.3">
      <c r="A6" s="29" t="s">
        <v>19</v>
      </c>
      <c r="B6" s="13" t="str">
        <f>VLOOKUP(A6,[1]CER_SubK_PO_Status!A:N,9,FALSE)</f>
        <v>Open</v>
      </c>
      <c r="C6" s="14" t="s">
        <v>20</v>
      </c>
      <c r="D6" s="15">
        <f>VLOOKUP(A6,[1]CER_SubK_PO_Status!A:N,10,FALSE)/1000</f>
        <v>1455.51829</v>
      </c>
      <c r="E6" s="15">
        <f>VLOOKUP(A6,[1]CER_SubK_PO_Status!A:N,11,FALSE)/1000</f>
        <v>482.66007999999999</v>
      </c>
      <c r="F6" s="15">
        <f>VLOOKUP(A6,[1]CER_SubK_PO_Status!A:N,12,FALSE)/1000</f>
        <v>482.53404</v>
      </c>
      <c r="G6" s="15">
        <f t="shared" si="0"/>
        <v>972.85820999999999</v>
      </c>
      <c r="H6" s="15">
        <f t="shared" si="1"/>
        <v>972.98424999999997</v>
      </c>
      <c r="I6" s="13" t="str">
        <f>VLOOKUP(A6,[1]CER_SubK_PO_Status!A:N,5,FALSE)</f>
        <v>MELISSA TORRES</v>
      </c>
      <c r="J6" s="16" t="str">
        <f>IF(VLOOKUP(A6,[1]CER_SubK_PO_Status!A:R,15,FALSE)=0,"",VLOOKUP(A6,[1]CER_SubK_PO_Status!A:R,15,FALSE))</f>
        <v>BENTIVEGNA, SCOTT M</v>
      </c>
      <c r="K6" s="16" t="str">
        <f>IF(VLOOKUP(A6,[1]CER_SubK_PO_Status!A:R,17,FALSE)=0,"",VLOOKUP(A6,[1]CER_SubK_PO_Status!A:R,17,FALSE))</f>
        <v>SMITH, CORRY E</v>
      </c>
      <c r="L6" s="17" t="s">
        <v>21</v>
      </c>
      <c r="M6" s="28" t="str">
        <f>IF(VLOOKUP(A6,[1]CER_SubK_PO_Status!A:R,18,FALSE)=0,"",VLOOKUP(A6,[1]CER_SubK_PO_Status!A:R,18,FALSE))</f>
        <v>csmith@jlab.org</v>
      </c>
    </row>
    <row r="7" spans="1:13" ht="36" customHeight="1" x14ac:dyDescent="0.3">
      <c r="A7" s="29" t="s">
        <v>22</v>
      </c>
      <c r="B7" s="13" t="str">
        <f>VLOOKUP(A7,[1]CER_SubK_PO_Status!A:N,9,FALSE)</f>
        <v>Open</v>
      </c>
      <c r="C7" s="14" t="s">
        <v>20</v>
      </c>
      <c r="D7" s="15">
        <f>VLOOKUP(A7,[1]CER_SubK_PO_Status!A:N,10,FALSE)/1000</f>
        <v>95.411899999999989</v>
      </c>
      <c r="E7" s="15">
        <f>VLOOKUP(A7,[1]CER_SubK_PO_Status!A:N,11,FALSE)/1000</f>
        <v>53.106259999999999</v>
      </c>
      <c r="F7" s="15">
        <f>VLOOKUP(A7,[1]CER_SubK_PO_Status!A:N,12,FALSE)/1000</f>
        <v>53.099290000000003</v>
      </c>
      <c r="G7" s="15">
        <f t="shared" si="0"/>
        <v>42.30563999999999</v>
      </c>
      <c r="H7" s="15">
        <f t="shared" si="1"/>
        <v>42.312609999999985</v>
      </c>
      <c r="I7" s="13" t="str">
        <f>VLOOKUP(A7,[1]CER_SubK_PO_Status!A:N,5,FALSE)</f>
        <v>MELISSA TORRES</v>
      </c>
      <c r="J7" s="16" t="str">
        <f>IF(VLOOKUP(A7,[1]CER_SubK_PO_Status!A:R,15,FALSE)=0,"",VLOOKUP(A7,[1]CER_SubK_PO_Status!A:R,15,FALSE))</f>
        <v>BENTIVEGNA, SCOTT M</v>
      </c>
      <c r="K7" s="16" t="str">
        <f>IF(VLOOKUP(A7,[1]CER_SubK_PO_Status!A:R,17,FALSE)=0,"",VLOOKUP(A7,[1]CER_SubK_PO_Status!A:R,17,FALSE))</f>
        <v>SMITH, CORRY E</v>
      </c>
      <c r="L7" s="17" t="s">
        <v>21</v>
      </c>
      <c r="M7" s="28" t="str">
        <f>IF(VLOOKUP(A7,[1]CER_SubK_PO_Status!A:R,18,FALSE)=0,"",VLOOKUP(A7,[1]CER_SubK_PO_Status!A:R,18,FALSE))</f>
        <v>csmith@jlab.org</v>
      </c>
    </row>
    <row r="8" spans="1:13" ht="36" customHeight="1" x14ac:dyDescent="0.3">
      <c r="A8" s="29" t="s">
        <v>23</v>
      </c>
      <c r="B8" s="13" t="str">
        <f>VLOOKUP(A8,[1]CER_SubK_PO_Status!A:N,9,FALSE)</f>
        <v>Open</v>
      </c>
      <c r="C8" s="14" t="s">
        <v>24</v>
      </c>
      <c r="D8" s="15">
        <f>VLOOKUP(A8,[1]CER_SubK_PO_Status!A:N,10,FALSE)/1000</f>
        <v>82</v>
      </c>
      <c r="E8" s="15">
        <f>VLOOKUP(A8,[1]CER_SubK_PO_Status!A:N,11,FALSE)/1000</f>
        <v>24.6</v>
      </c>
      <c r="F8" s="15">
        <f>VLOOKUP(A8,[1]CER_SubK_PO_Status!A:N,12,FALSE)/1000</f>
        <v>0</v>
      </c>
      <c r="G8" s="15">
        <f t="shared" si="0"/>
        <v>57.4</v>
      </c>
      <c r="H8" s="15">
        <f t="shared" si="1"/>
        <v>82</v>
      </c>
      <c r="I8" s="13" t="str">
        <f>VLOOKUP(A8,[1]CER_SubK_PO_Status!A:N,5,FALSE)</f>
        <v>MELISSA TORRES</v>
      </c>
      <c r="J8" s="16" t="str">
        <f>IF(VLOOKUP(A8,[1]CER_SubK_PO_Status!A:R,15,FALSE)=0,"",VLOOKUP(A8,[1]CER_SubK_PO_Status!A:R,15,FALSE))</f>
        <v>WANG, HAIPENG</v>
      </c>
      <c r="K8" s="16" t="str">
        <f>IF(VLOOKUP(A8,[1]CER_SubK_PO_Status!A:R,17,FALSE)=0,"",VLOOKUP(A8,[1]CER_SubK_PO_Status!A:R,17,FALSE))</f>
        <v/>
      </c>
      <c r="L8" s="16" t="str">
        <f>IF(VLOOKUP(A8,[1]CER_SubK_PO_Status!A:R,16,FALSE)=0,"",VLOOKUP(A8,[1]CER_SubK_PO_Status!A:R,16,FALSE))</f>
        <v>haipeng@jlab.org</v>
      </c>
      <c r="M8" s="28" t="str">
        <f>IF(VLOOKUP(A8,[1]CER_SubK_PO_Status!A:R,18,FALSE)=0,"",VLOOKUP(A8,[1]CER_SubK_PO_Status!A:R,18,FALSE))</f>
        <v/>
      </c>
    </row>
    <row r="9" spans="1:13" ht="36" customHeight="1" x14ac:dyDescent="0.4">
      <c r="A9" s="29" t="s">
        <v>25</v>
      </c>
      <c r="B9" s="13" t="str">
        <f>VLOOKUP(A9,[1]CER_SubK_PO_Status!A:N,9,FALSE)</f>
        <v>Open</v>
      </c>
      <c r="C9" s="14" t="s">
        <v>26</v>
      </c>
      <c r="D9" s="15">
        <f>VLOOKUP(A9,[1]CER_SubK_PO_Status!A:N,10,FALSE)/1000</f>
        <v>415</v>
      </c>
      <c r="E9" s="15">
        <f>VLOOKUP(A9,[1]CER_SubK_PO_Status!A:N,11,FALSE)/1000</f>
        <v>0</v>
      </c>
      <c r="F9" s="15">
        <f>VLOOKUP(A9,[1]CER_SubK_PO_Status!A:N,12,FALSE)/1000</f>
        <v>0</v>
      </c>
      <c r="G9" s="15">
        <f t="shared" si="0"/>
        <v>415</v>
      </c>
      <c r="H9" s="15">
        <f t="shared" si="1"/>
        <v>415</v>
      </c>
      <c r="I9" s="13" t="str">
        <f>VLOOKUP(A9,[1]CER_SubK_PO_Status!A:N,5,FALSE)</f>
        <v>GIUSEPPINA TENBUSCH</v>
      </c>
      <c r="J9" s="16" t="s">
        <v>27</v>
      </c>
      <c r="K9" s="16" t="str">
        <f>IF(VLOOKUP(A9,[1]CER_SubK_PO_Status!A:R,17,FALSE)=0,"",VLOOKUP(A9,[1]CER_SubK_PO_Status!A:R,17,FALSE))</f>
        <v/>
      </c>
      <c r="L9" s="18" t="s">
        <v>28</v>
      </c>
      <c r="M9" s="28" t="str">
        <f>IF(VLOOKUP(A9,[1]CER_SubK_PO_Status!A:R,18,FALSE)=0,"",VLOOKUP(A9,[1]CER_SubK_PO_Status!A:R,18,FALSE))</f>
        <v/>
      </c>
    </row>
    <row r="10" spans="1:13" ht="36" customHeight="1" x14ac:dyDescent="0.3">
      <c r="A10" s="29" t="s">
        <v>29</v>
      </c>
      <c r="B10" s="13" t="str">
        <f>VLOOKUP(A10,[1]CER_SubK_PO_Status!A:N,9,FALSE)</f>
        <v>Open</v>
      </c>
      <c r="C10" s="14" t="s">
        <v>30</v>
      </c>
      <c r="D10" s="15">
        <f>VLOOKUP(A10,[1]CER_SubK_PO_Status!A:N,10,FALSE)/1000</f>
        <v>230.26</v>
      </c>
      <c r="E10" s="15">
        <f>VLOOKUP(A10,[1]CER_SubK_PO_Status!A:N,11,FALSE)/1000</f>
        <v>0</v>
      </c>
      <c r="F10" s="15">
        <f>VLOOKUP(A10,[1]CER_SubK_PO_Status!A:N,12,FALSE)/1000</f>
        <v>0</v>
      </c>
      <c r="G10" s="15">
        <f t="shared" si="0"/>
        <v>230.26</v>
      </c>
      <c r="H10" s="15">
        <f t="shared" si="1"/>
        <v>230.26</v>
      </c>
      <c r="I10" s="13" t="str">
        <f>VLOOKUP(A10,[1]CER_SubK_PO_Status!A:N,5,FALSE)</f>
        <v>CONNOR CLARK</v>
      </c>
      <c r="J10" s="16" t="str">
        <f>IF(VLOOKUP(A10,[1]CER_SubK_PO_Status!A:R,15,FALSE)=0,"",VLOOKUP(A10,[1]CER_SubK_PO_Status!A:R,15,FALSE))</f>
        <v>DION, MICHAEL</v>
      </c>
      <c r="K10" s="16" t="str">
        <f>IF(VLOOKUP(A10,[1]CER_SubK_PO_Status!A:R,17,FALSE)=0,"",VLOOKUP(A10,[1]CER_SubK_PO_Status!A:R,17,FALSE))</f>
        <v>DION, MICHAEL</v>
      </c>
      <c r="L10" s="19" t="s">
        <v>31</v>
      </c>
      <c r="M10" s="28" t="str">
        <f>IF(VLOOKUP(A10,[1]CER_SubK_PO_Status!A:R,18,FALSE)=0,"",VLOOKUP(A10,[1]CER_SubK_PO_Status!A:R,18,FALSE))</f>
        <v>dion@jlab.org</v>
      </c>
    </row>
    <row r="11" spans="1:13" ht="36" customHeight="1" x14ac:dyDescent="0.3">
      <c r="A11" s="29" t="s">
        <v>32</v>
      </c>
      <c r="B11" s="13" t="str">
        <f>VLOOKUP(A11,[1]CER_SubK_PO_Status!A:N,9,FALSE)</f>
        <v>Open</v>
      </c>
      <c r="C11" s="14" t="s">
        <v>33</v>
      </c>
      <c r="D11" s="15">
        <f>VLOOKUP(A11,[1]CER_SubK_PO_Status!A:N,10,FALSE)/1000</f>
        <v>158.90042000000003</v>
      </c>
      <c r="E11" s="15">
        <f>VLOOKUP(A11,[1]CER_SubK_PO_Status!A:N,11,FALSE)/1000</f>
        <v>74.683199999999999</v>
      </c>
      <c r="F11" s="15">
        <f>VLOOKUP(A11,[1]CER_SubK_PO_Status!A:N,12,FALSE)/1000</f>
        <v>74.683199999999999</v>
      </c>
      <c r="G11" s="15">
        <f t="shared" si="0"/>
        <v>84.217220000000026</v>
      </c>
      <c r="H11" s="15">
        <f t="shared" si="1"/>
        <v>84.217220000000026</v>
      </c>
      <c r="I11" s="13" t="str">
        <f>VLOOKUP(A11,[1]CER_SubK_PO_Status!A:N,5,FALSE)</f>
        <v>CONNOR CLARK</v>
      </c>
      <c r="J11" s="16" t="str">
        <f>IF(VLOOKUP(A11,[1]CER_SubK_PO_Status!A:R,15,FALSE)=0,"",VLOOKUP(A11,[1]CER_SubK_PO_Status!A:R,15,FALSE))</f>
        <v>MASTRACCI, BRIAN P</v>
      </c>
      <c r="K11" s="16" t="str">
        <f>IF(VLOOKUP(A11,[1]CER_SubK_PO_Status!A:R,17,FALSE)=0,"",VLOOKUP(A11,[1]CER_SubK_PO_Status!A:R,17,FALSE))</f>
        <v>BHATTACHARYA, RITENDRA N</v>
      </c>
      <c r="L11" s="20" t="str">
        <f>VLOOKUP(L10,[1]!Table1[#Data],2)</f>
        <v>dion@jlab.org</v>
      </c>
      <c r="M11" s="28" t="str">
        <f>IF(VLOOKUP(A11,[1]CER_SubK_PO_Status!A:R,18,FALSE)=0,"",VLOOKUP(A11,[1]CER_SubK_PO_Status!A:R,18,FALSE))</f>
        <v>ritendra@jlab.org</v>
      </c>
    </row>
    <row r="12" spans="1:13" ht="36" customHeight="1" x14ac:dyDescent="0.3">
      <c r="A12" s="29" t="s">
        <v>34</v>
      </c>
      <c r="B12" s="13" t="str">
        <f>VLOOKUP(A12,[1]CER_SubK_PO_Status!A:N,9,FALSE)</f>
        <v>Open</v>
      </c>
      <c r="C12" s="14" t="str">
        <f>VLOOKUP(A12,[1]CER_SubK_PO_Status!A:N,7,FALSE)</f>
        <v>LONGENECKER &amp; ASSOCIATES</v>
      </c>
      <c r="D12" s="15">
        <f>VLOOKUP(A12,[1]CER_SubK_PO_Status!A:N,10,FALSE)/1000</f>
        <v>20.324300000000001</v>
      </c>
      <c r="E12" s="15">
        <f>VLOOKUP(A12,[1]CER_SubK_PO_Status!A:N,11,FALSE)/1000</f>
        <v>10.097200000000001</v>
      </c>
      <c r="F12" s="15">
        <f>VLOOKUP(A12,[1]CER_SubK_PO_Status!A:N,12,FALSE)/1000</f>
        <v>10.09027</v>
      </c>
      <c r="G12" s="15">
        <f t="shared" si="0"/>
        <v>10.2271</v>
      </c>
      <c r="H12" s="15">
        <f t="shared" si="1"/>
        <v>10.234030000000001</v>
      </c>
      <c r="I12" s="13" t="str">
        <f>VLOOKUP(A12,[1]CER_SubK_PO_Status!A:N,5,FALSE)</f>
        <v>MELISSA TORRES</v>
      </c>
      <c r="J12" s="16" t="str">
        <f>IF(VLOOKUP(A12,[1]CER_SubK_PO_Status!A:R,15,FALSE)=0,"",VLOOKUP(A12,[1]CER_SubK_PO_Status!A:R,15,FALSE))</f>
        <v>BENTIVEGNA, SCOTT M</v>
      </c>
      <c r="K12" s="16" t="str">
        <f>IF(VLOOKUP(A12,[1]CER_SubK_PO_Status!A:R,17,FALSE)=0,"",VLOOKUP(A12,[1]CER_SubK_PO_Status!A:R,17,FALSE))</f>
        <v>TORRES, MELISSA C</v>
      </c>
      <c r="L12" s="16" t="str">
        <f>IF(VLOOKUP(A12,[1]CER_SubK_PO_Status!A:R,16,FALSE)=0,"",VLOOKUP(A12,[1]CER_SubK_PO_Status!A:R,16,FALSE))</f>
        <v>scottb@jlab.org</v>
      </c>
      <c r="M12" s="28" t="str">
        <f>IF(VLOOKUP(A12,[1]CER_SubK_PO_Status!A:R,18,FALSE)=0,"",VLOOKUP(A12,[1]CER_SubK_PO_Status!A:R,18,FALSE))</f>
        <v>torres@jlab.org</v>
      </c>
    </row>
    <row r="13" spans="1:13" ht="36" customHeight="1" x14ac:dyDescent="0.3">
      <c r="A13" s="29" t="s">
        <v>35</v>
      </c>
      <c r="B13" s="13" t="str">
        <f>VLOOKUP(A13,[1]CER_SubK_PO_Status!A:N,9,FALSE)</f>
        <v>Open</v>
      </c>
      <c r="C13" s="14" t="s">
        <v>36</v>
      </c>
      <c r="D13" s="15">
        <f>VLOOKUP(A13,[1]CER_SubK_PO_Status!A:N,10,FALSE)/1000</f>
        <v>124.045</v>
      </c>
      <c r="E13" s="15">
        <f>VLOOKUP(A13,[1]CER_SubK_PO_Status!A:N,11,FALSE)/1000</f>
        <v>0</v>
      </c>
      <c r="F13" s="15">
        <f>VLOOKUP(A13,[1]CER_SubK_PO_Status!A:N,12,FALSE)/1000</f>
        <v>0</v>
      </c>
      <c r="G13" s="15">
        <f t="shared" si="0"/>
        <v>124.045</v>
      </c>
      <c r="H13" s="15">
        <f t="shared" si="1"/>
        <v>124.045</v>
      </c>
      <c r="I13" s="13" t="str">
        <f>VLOOKUP(A13,[1]CER_SubK_PO_Status!A:N,5,FALSE)</f>
        <v>CEDRIC JACKSON</v>
      </c>
      <c r="J13" s="16" t="str">
        <f>IF(VLOOKUP(A13,[1]CER_SubK_PO_Status!A:R,15,FALSE)=0,"",VLOOKUP(A13,[1]CER_SubK_PO_Status!A:R,15,FALSE))</f>
        <v/>
      </c>
      <c r="K13" s="16" t="str">
        <f>IF(VLOOKUP(A13,[1]CER_SubK_PO_Status!A:R,17,FALSE)=0,"",VLOOKUP(A13,[1]CER_SubK_PO_Status!A:R,17,FALSE))</f>
        <v/>
      </c>
      <c r="L13" s="21" t="s">
        <v>37</v>
      </c>
      <c r="M13" s="28" t="str">
        <f>IF(VLOOKUP(A13,[1]CER_SubK_PO_Status!A:R,18,FALSE)=0,"",VLOOKUP(A13,[1]CER_SubK_PO_Status!A:R,18,FALSE))</f>
        <v/>
      </c>
    </row>
    <row r="14" spans="1:13" ht="36" customHeight="1" x14ac:dyDescent="0.3">
      <c r="A14" s="29" t="s">
        <v>38</v>
      </c>
      <c r="B14" s="13" t="str">
        <f>VLOOKUP(A14,[1]CER_SubK_PO_Status!A:N,9,FALSE)</f>
        <v>Open</v>
      </c>
      <c r="C14" s="13" t="s">
        <v>39</v>
      </c>
      <c r="D14" s="15">
        <f>VLOOKUP(A14,[1]CER_SubK_PO_Status!A:N,10,FALSE)/1000</f>
        <v>273.61599999999999</v>
      </c>
      <c r="E14" s="15">
        <f>VLOOKUP(A14,[1]CER_SubK_PO_Status!A:N,11,FALSE)/1000</f>
        <v>50</v>
      </c>
      <c r="F14" s="15">
        <f>VLOOKUP(A14,[1]CER_SubK_PO_Status!A:N,12,FALSE)/1000</f>
        <v>50</v>
      </c>
      <c r="G14" s="15">
        <f t="shared" si="0"/>
        <v>223.61599999999999</v>
      </c>
      <c r="H14" s="15">
        <f t="shared" si="1"/>
        <v>223.61599999999999</v>
      </c>
      <c r="I14" s="13" t="str">
        <f>VLOOKUP(A14,[1]CER_SubK_PO_Status!A:N,5,FALSE)</f>
        <v>CEDRIC JACKSON</v>
      </c>
      <c r="J14" s="16" t="str">
        <f>IF(VLOOKUP(A14,[1]CER_SubK_PO_Status!A:R,15,FALSE)=0,"",VLOOKUP(A14,[1]CER_SubK_PO_Status!A:R,15,FALSE))</f>
        <v/>
      </c>
      <c r="K14" s="16" t="str">
        <f>IF(VLOOKUP(A14,[1]CER_SubK_PO_Status!A:R,17,FALSE)=0,"",VLOOKUP(A14,[1]CER_SubK_PO_Status!A:R,17,FALSE))</f>
        <v/>
      </c>
      <c r="L14" s="21" t="s">
        <v>37</v>
      </c>
      <c r="M14" s="28" t="str">
        <f>IF(VLOOKUP(A14,[1]CER_SubK_PO_Status!A:R,18,FALSE)=0,"",VLOOKUP(A14,[1]CER_SubK_PO_Status!A:R,18,FALSE))</f>
        <v/>
      </c>
    </row>
    <row r="15" spans="1:13" ht="36" customHeight="1" x14ac:dyDescent="0.3">
      <c r="A15" s="27" t="s">
        <v>40</v>
      </c>
      <c r="B15" s="13" t="str">
        <f>VLOOKUP(A15,[1]CER_SubK_PO_Status!A:N,9,FALSE)</f>
        <v>Open</v>
      </c>
      <c r="C15" s="14" t="s">
        <v>41</v>
      </c>
      <c r="D15" s="15">
        <f>VLOOKUP(A15,[1]CER_SubK_PO_Status!A:N,10,FALSE)/1000</f>
        <v>749.24</v>
      </c>
      <c r="E15" s="15">
        <f>VLOOKUP(A15,[1]CER_SubK_PO_Status!A:N,11,FALSE)/1000</f>
        <v>168.57900000000001</v>
      </c>
      <c r="F15" s="15">
        <f>VLOOKUP(A15,[1]CER_SubK_PO_Status!A:N,12,FALSE)/1000</f>
        <v>0</v>
      </c>
      <c r="G15" s="15">
        <f t="shared" si="0"/>
        <v>580.66100000000006</v>
      </c>
      <c r="H15" s="15">
        <f t="shared" si="1"/>
        <v>749.24</v>
      </c>
      <c r="I15" s="13" t="str">
        <f>VLOOKUP(A15,[1]CER_SubK_PO_Status!A:N,5,FALSE)</f>
        <v>THOMAS HURATIAK</v>
      </c>
      <c r="J15" s="16" t="str">
        <f>IF(VLOOKUP(A15,[1]CER_SubK_PO_Status!A:R,15,FALSE)=0,"",VLOOKUP(A15,[1]CER_SubK_PO_Status!A:R,15,FALSE))</f>
        <v>VALENTE-FELICIANO, ANNE-M</v>
      </c>
      <c r="K15" s="16" t="str">
        <f>IF(VLOOKUP(A15,[1]CER_SubK_PO_Status!A:R,17,FALSE)=0,"",VLOOKUP(A15,[1]CER_SubK_PO_Status!A:R,17,FALSE))</f>
        <v>HURATIAK, THOMAS</v>
      </c>
      <c r="L15" s="16" t="str">
        <f>IF(VLOOKUP(A15,[1]CER_SubK_PO_Status!A:R,16,FALSE)=0,"",VLOOKUP(A15,[1]CER_SubK_PO_Status!A:R,16,FALSE))</f>
        <v>valente@jlab.org</v>
      </c>
      <c r="M15" s="28" t="str">
        <f>IF(VLOOKUP(A15,[1]CER_SubK_PO_Status!A:R,18,FALSE)=0,"",VLOOKUP(A15,[1]CER_SubK_PO_Status!A:R,18,FALSE))</f>
        <v>huratiak@jlab.org</v>
      </c>
    </row>
    <row r="16" spans="1:13" ht="36" customHeight="1" x14ac:dyDescent="0.3">
      <c r="A16" s="29" t="s">
        <v>42</v>
      </c>
      <c r="B16" s="13" t="str">
        <f>VLOOKUP(A16,[1]CER_SubK_PO_Status!A:N,9,FALSE)</f>
        <v>Open</v>
      </c>
      <c r="C16" s="14" t="s">
        <v>43</v>
      </c>
      <c r="D16" s="15">
        <f>VLOOKUP(A16,[1]CER_SubK_PO_Status!A:N,10,FALSE)/1000</f>
        <v>194.46</v>
      </c>
      <c r="E16" s="15">
        <f>VLOOKUP(A16,[1]CER_SubK_PO_Status!A:N,11,FALSE)/1000</f>
        <v>0</v>
      </c>
      <c r="F16" s="15">
        <f>VLOOKUP(A16,[1]CER_SubK_PO_Status!A:N,12,FALSE)/1000</f>
        <v>0</v>
      </c>
      <c r="G16" s="15">
        <f t="shared" si="0"/>
        <v>194.46</v>
      </c>
      <c r="H16" s="15">
        <f t="shared" si="1"/>
        <v>194.46</v>
      </c>
      <c r="I16" s="13" t="str">
        <f>VLOOKUP(A16,[1]CER_SubK_PO_Status!A:N,5,FALSE)</f>
        <v>BRITTANY TOLBERT</v>
      </c>
      <c r="J16" s="16"/>
      <c r="K16" s="16" t="str">
        <f>IF(VLOOKUP(A16,[1]CER_SubK_PO_Status!A:R,17,FALSE)=0,"",VLOOKUP(A16,[1]CER_SubK_PO_Status!A:R,17,FALSE))</f>
        <v/>
      </c>
      <c r="L16" s="21" t="s">
        <v>44</v>
      </c>
      <c r="M16" s="28" t="str">
        <f>IF(VLOOKUP(A16,[1]CER_SubK_PO_Status!A:R,18,FALSE)=0,"",VLOOKUP(A16,[1]CER_SubK_PO_Status!A:R,18,FALSE))</f>
        <v/>
      </c>
    </row>
    <row r="17" spans="1:13" ht="36" customHeight="1" x14ac:dyDescent="0.3">
      <c r="A17" s="29" t="s">
        <v>45</v>
      </c>
      <c r="B17" s="13" t="str">
        <f>VLOOKUP(A17,[1]CER_SubK_PO_Status!A:N,9,FALSE)</f>
        <v>Open</v>
      </c>
      <c r="C17" s="14" t="str">
        <f>VLOOKUP(A17,[1]CER_SubK_PO_Status!A:N,7,FALSE)</f>
        <v>SMITHGROUP INC</v>
      </c>
      <c r="D17" s="15">
        <f>VLOOKUP(A17,[1]CER_SubK_PO_Status!A:N,10,FALSE)/1000</f>
        <v>711.18518000000006</v>
      </c>
      <c r="E17" s="15">
        <f>VLOOKUP(A17,[1]CER_SubK_PO_Status!A:N,11,FALSE)/1000</f>
        <v>525.75702999999999</v>
      </c>
      <c r="F17" s="15">
        <f>VLOOKUP(A17,[1]CER_SubK_PO_Status!A:N,12,FALSE)/1000</f>
        <v>522.75599999999997</v>
      </c>
      <c r="G17" s="15">
        <f t="shared" si="0"/>
        <v>185.42815000000007</v>
      </c>
      <c r="H17" s="15">
        <f t="shared" si="1"/>
        <v>188.42918000000009</v>
      </c>
      <c r="I17" s="13" t="str">
        <f>VLOOKUP(A17,[1]CER_SubK_PO_Status!A:N,5,FALSE)</f>
        <v>SHARON WILLIAMS</v>
      </c>
      <c r="J17" s="16" t="str">
        <f>IF(VLOOKUP(A17,[1]CER_SubK_PO_Status!A:R,15,FALSE)=0,"",VLOOKUP(A17,[1]CER_SubK_PO_Status!A:R,15,FALSE))</f>
        <v>BENTIVEGNA, SCOTT M</v>
      </c>
      <c r="K17" s="16" t="str">
        <f>IF(VLOOKUP(A17,[1]CER_SubK_PO_Status!A:R,17,FALSE)=0,"",VLOOKUP(A17,[1]CER_SubK_PO_Status!A:R,17,FALSE))</f>
        <v>SMITH, CORRY E</v>
      </c>
      <c r="L17" s="16" t="str">
        <f>IF(VLOOKUP(A17,[1]CER_SubK_PO_Status!A:R,16,FALSE)=0,"",VLOOKUP(A17,[1]CER_SubK_PO_Status!A:R,16,FALSE))</f>
        <v>scottb@jlab.org</v>
      </c>
      <c r="M17" s="28" t="str">
        <f>IF(VLOOKUP(A17,[1]CER_SubK_PO_Status!A:R,18,FALSE)=0,"",VLOOKUP(A17,[1]CER_SubK_PO_Status!A:R,18,FALSE))</f>
        <v>csmith@jlab.org</v>
      </c>
    </row>
    <row r="18" spans="1:13" ht="36" customHeight="1" x14ac:dyDescent="0.3">
      <c r="A18" s="29" t="s">
        <v>46</v>
      </c>
      <c r="B18" s="13" t="str">
        <f>VLOOKUP(A18,[1]CER_SubK_PO_Status!A:N,9,FALSE)</f>
        <v>Open</v>
      </c>
      <c r="C18" s="14" t="str">
        <f>VLOOKUP(A18,[1]CER_SubK_PO_Status!A:N,7,FALSE)</f>
        <v>TEXAS WIND TOWER CO</v>
      </c>
      <c r="D18" s="15">
        <f>VLOOKUP(A18,[1]CER_SubK_PO_Status!A:N,10,FALSE)/1000</f>
        <v>62.984519999999996</v>
      </c>
      <c r="E18" s="15">
        <f>VLOOKUP(A18,[1]CER_SubK_PO_Status!A:N,11,FALSE)/1000</f>
        <v>53.536839999999998</v>
      </c>
      <c r="F18" s="15">
        <f>VLOOKUP(A18,[1]CER_SubK_PO_Status!A:N,12,FALSE)/1000</f>
        <v>25.193810000000003</v>
      </c>
      <c r="G18" s="15">
        <f t="shared" si="0"/>
        <v>9.4476799999999983</v>
      </c>
      <c r="H18" s="15">
        <f t="shared" si="1"/>
        <v>37.79070999999999</v>
      </c>
      <c r="I18" s="13" t="str">
        <f>VLOOKUP(A18,[1]CER_SubK_PO_Status!A:N,5,FALSE)</f>
        <v>CONNOR CLARK</v>
      </c>
      <c r="J18" s="16" t="str">
        <f>IF(VLOOKUP(A18,[1]CER_SubK_PO_Status!A:R,15,FALSE)=0,"",VLOOKUP(A18,[1]CER_SubK_PO_Status!A:R,15,FALSE))</f>
        <v>CIOVATI, GIANLUIGI</v>
      </c>
      <c r="K18" s="16" t="str">
        <f>IF(VLOOKUP(A18,[1]CER_SubK_PO_Status!A:R,17,FALSE)=0,"",VLOOKUP(A18,[1]CER_SubK_PO_Status!A:R,17,FALSE))</f>
        <v>CLARK, CONNOR</v>
      </c>
      <c r="L18" s="16" t="str">
        <f>IF(VLOOKUP(A18,[1]CER_SubK_PO_Status!A:R,16,FALSE)=0,"",VLOOKUP(A18,[1]CER_SubK_PO_Status!A:R,16,FALSE))</f>
        <v>gciovati@jlab.org</v>
      </c>
      <c r="M18" s="28" t="str">
        <f>IF(VLOOKUP(A18,[1]CER_SubK_PO_Status!A:R,18,FALSE)=0,"",VLOOKUP(A18,[1]CER_SubK_PO_Status!A:R,18,FALSE))</f>
        <v>cclark@jlab.org</v>
      </c>
    </row>
    <row r="19" spans="1:13" ht="36" customHeight="1" thickBot="1" x14ac:dyDescent="0.35">
      <c r="A19" s="30" t="s">
        <v>47</v>
      </c>
      <c r="B19" s="10" t="str">
        <f>VLOOKUP(A19,[1]CER_SubK_PO_Status!A:N,9,FALSE)</f>
        <v>Open</v>
      </c>
      <c r="C19" s="11" t="str">
        <f>VLOOKUP(A19,[1]CER_SubK_PO_Status!A:N,7,FALSE)</f>
        <v>UNIVERSITY OF REGINA</v>
      </c>
      <c r="D19" s="31">
        <f>VLOOKUP(A19,[1]CER_SubK_PO_Status!A:N,10,FALSE)/1000</f>
        <v>50.78125</v>
      </c>
      <c r="E19" s="31">
        <f>VLOOKUP(A19,[1]CER_SubK_PO_Status!A:N,11,FALSE)/1000</f>
        <v>18.5</v>
      </c>
      <c r="F19" s="31">
        <f>VLOOKUP(A19,[1]CER_SubK_PO_Status!A:N,12,FALSE)/1000</f>
        <v>0</v>
      </c>
      <c r="G19" s="31">
        <f t="shared" si="0"/>
        <v>32.28125</v>
      </c>
      <c r="H19" s="31">
        <f t="shared" si="1"/>
        <v>50.78125</v>
      </c>
      <c r="I19" s="10" t="str">
        <f>VLOOKUP(A19,[1]CER_SubK_PO_Status!A:N,5,FALSE)</f>
        <v>CHARLIE KIM</v>
      </c>
      <c r="J19" s="32" t="str">
        <f>IF(VLOOKUP(A19,[1]CER_SubK_PO_Status!A:R,15,FALSE)=0,"",VLOOKUP(A19,[1]CER_SubK_PO_Status!A:R,15,FALSE))</f>
        <v>CHUDAKOV, EUGENE A</v>
      </c>
      <c r="K19" s="32" t="str">
        <f>IF(VLOOKUP(A19,[1]CER_SubK_PO_Status!A:R,17,FALSE)=0,"",VLOOKUP(A19,[1]CER_SubK_PO_Status!A:R,17,FALSE))</f>
        <v/>
      </c>
      <c r="L19" s="32" t="str">
        <f>IF(VLOOKUP(A19,[1]CER_SubK_PO_Status!A:R,16,FALSE)=0,"",VLOOKUP(A19,[1]CER_SubK_PO_Status!A:R,16,FALSE))</f>
        <v>gen@jlab.org</v>
      </c>
      <c r="M19" s="33" t="str">
        <f>IF(VLOOKUP(A19,[1]CER_SubK_PO_Status!A:R,18,FALSE)=0,"",VLOOKUP(A19,[1]CER_SubK_PO_Status!A:R,18,FALSE))</f>
        <v/>
      </c>
    </row>
    <row r="22" spans="1:13" ht="15" thickBot="1" x14ac:dyDescent="0.35"/>
    <row r="23" spans="1:13" ht="17.399999999999999" x14ac:dyDescent="0.3">
      <c r="A23" s="22" t="s">
        <v>48</v>
      </c>
    </row>
    <row r="24" spans="1:13" ht="18" thickBot="1" x14ac:dyDescent="0.35">
      <c r="A24" s="23">
        <f>COUNTIF(B4:B22,"Open")</f>
        <v>16</v>
      </c>
    </row>
  </sheetData>
  <conditionalFormatting sqref="G4:H4 G8:H14 G18:H18">
    <cfRule type="cellIs" dxfId="7" priority="8" operator="equal">
      <formula>0</formula>
    </cfRule>
  </conditionalFormatting>
  <conditionalFormatting sqref="B1:B3">
    <cfRule type="cellIs" dxfId="6" priority="7" operator="equal">
      <formula>"System Closed"</formula>
    </cfRule>
  </conditionalFormatting>
  <conditionalFormatting sqref="K1 F1">
    <cfRule type="containsText" dxfId="5" priority="5" operator="containsText" text="DONE">
      <formula>NOT(ISERROR(SEARCH("DONE",F1)))</formula>
    </cfRule>
    <cfRule type="containsText" dxfId="4" priority="6" operator="containsText" text="NEW">
      <formula>NOT(ISERROR(SEARCH("NEW",F1)))</formula>
    </cfRule>
  </conditionalFormatting>
  <conditionalFormatting sqref="G5:H7 G15:H16">
    <cfRule type="cellIs" dxfId="3" priority="4" operator="equal">
      <formula>0</formula>
    </cfRule>
  </conditionalFormatting>
  <conditionalFormatting sqref="G19:H19">
    <cfRule type="cellIs" dxfId="2" priority="3" operator="equal">
      <formula>0</formula>
    </cfRule>
  </conditionalFormatting>
  <conditionalFormatting sqref="G17:H17">
    <cfRule type="cellIs" dxfId="1" priority="2" operator="equal">
      <formula>0</formula>
    </cfRule>
  </conditionalFormatting>
  <conditionalFormatting sqref="G18:H18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2dadfd44ebf5387171162a8b2d6b0a99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aab749feca2511b56e060674ca7a14b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2B32E367-42FC-4C87-AE08-477B979F6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A6476C-D20F-4E39-AD96-EB28F0E23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297EC7-6D35-40BC-A8C7-4CBC17CE6FB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685b8dc9-ced7-4178-970d-47f4639756be"/>
    <ds:schemaRef ds:uri="2eed4679-0416-48da-a53f-b1fed0e368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 Status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2024-03-19T20:59:21Z</dcterms:created>
  <dcterms:modified xsi:type="dcterms:W3CDTF">2024-03-19T21:00:11Z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