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US and DS coils\Contract Accruals\"/>
    </mc:Choice>
  </mc:AlternateContent>
  <xr:revisionPtr revIDLastSave="0" documentId="13_ncr:1_{085D10A2-9D58-4AC5-8D8A-2F070C7D9DB1}" xr6:coauthVersionLast="47" xr6:coauthVersionMax="47" xr10:uidLastSave="{00000000-0000-0000-0000-000000000000}"/>
  <bookViews>
    <workbookView xWindow="6405" yWindow="2235" windowWidth="21600" windowHeight="11385" xr2:uid="{00000000-000D-0000-FFFF-FFFF00000000}"/>
  </bookViews>
  <sheets>
    <sheet name="Form" sheetId="1" r:id="rId1"/>
    <sheet name="With steps" sheetId="5" r:id="rId2"/>
    <sheet name="Proces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5" l="1"/>
  <c r="B28" i="5"/>
  <c r="D19" i="5"/>
  <c r="D15" i="5"/>
  <c r="D14" i="5"/>
  <c r="D13" i="5"/>
  <c r="D12" i="5"/>
  <c r="D11" i="5"/>
  <c r="D10" i="5"/>
  <c r="D9" i="5"/>
  <c r="D8" i="5"/>
  <c r="D7" i="5"/>
  <c r="D6" i="5"/>
  <c r="D5" i="5"/>
  <c r="D4" i="5"/>
  <c r="D3" i="5"/>
  <c r="D2" i="5"/>
  <c r="E2" i="5" s="1"/>
  <c r="E3" i="5" s="1"/>
  <c r="E4" i="5" l="1"/>
  <c r="E5" i="5" s="1"/>
  <c r="E6" i="5" s="1"/>
  <c r="E7" i="5" s="1"/>
  <c r="E8" i="5" s="1"/>
  <c r="E9" i="5" s="1"/>
  <c r="E10" i="5" s="1"/>
  <c r="E11" i="5" s="1"/>
  <c r="E12" i="5" s="1"/>
  <c r="E13" i="5" s="1"/>
  <c r="E14" i="5" s="1"/>
  <c r="E15" i="5" s="1"/>
  <c r="I16" i="5" s="1"/>
  <c r="D31" i="5"/>
  <c r="D28" i="5"/>
  <c r="D33" i="5" l="1"/>
  <c r="J16" i="5"/>
  <c r="K16" i="5"/>
  <c r="L16" i="5" l="1"/>
  <c r="L7" i="5"/>
  <c r="L15" i="5"/>
  <c r="L11" i="5"/>
  <c r="L2" i="5"/>
  <c r="L5" i="5"/>
  <c r="L12" i="5"/>
  <c r="L8" i="5"/>
  <c r="L3" i="5"/>
  <c r="L13" i="5"/>
  <c r="L9" i="5"/>
  <c r="L6" i="5"/>
  <c r="L14" i="5"/>
  <c r="L10" i="5"/>
  <c r="L4" i="5"/>
  <c r="J14" i="5"/>
  <c r="J10" i="5"/>
  <c r="J4" i="5"/>
  <c r="J7" i="5"/>
  <c r="J15" i="5"/>
  <c r="J11" i="5"/>
  <c r="J2" i="5"/>
  <c r="J5" i="5"/>
  <c r="J12" i="5"/>
  <c r="J8" i="5"/>
  <c r="J3" i="5"/>
  <c r="J13" i="5"/>
  <c r="J9" i="5"/>
  <c r="J6" i="5"/>
  <c r="K14" i="5"/>
  <c r="K10" i="5"/>
  <c r="K4" i="5"/>
  <c r="K7" i="5"/>
  <c r="K15" i="5"/>
  <c r="K11" i="5"/>
  <c r="K2" i="5"/>
  <c r="K5" i="5"/>
  <c r="K12" i="5"/>
  <c r="K8" i="5"/>
  <c r="K3" i="5"/>
  <c r="K6" i="5"/>
  <c r="K13" i="5"/>
  <c r="K9" i="5"/>
  <c r="I13" i="5"/>
  <c r="I9" i="5"/>
  <c r="I14" i="5"/>
  <c r="I10" i="5"/>
  <c r="I17" i="5"/>
  <c r="M17" i="5" s="1"/>
  <c r="M16" i="5"/>
  <c r="I15" i="5"/>
  <c r="I11" i="5"/>
  <c r="I12" i="5"/>
  <c r="J28" i="5" l="1"/>
  <c r="I28" i="5"/>
  <c r="D35" i="5"/>
  <c r="E37" i="5" s="1"/>
  <c r="L28" i="5"/>
  <c r="K28" i="5"/>
  <c r="D36" i="5" l="1"/>
  <c r="D37" i="5"/>
  <c r="L32" i="5"/>
  <c r="G15" i="1"/>
  <c r="G14" i="1"/>
  <c r="G17" i="1"/>
  <c r="G16" i="1"/>
  <c r="G13" i="1"/>
  <c r="G12" i="1"/>
  <c r="G18" i="1"/>
  <c r="G19" i="1"/>
  <c r="G20" i="1"/>
  <c r="G27" i="1"/>
</calcChain>
</file>

<file path=xl/sharedStrings.xml><?xml version="1.0" encoding="utf-8"?>
<sst xmlns="http://schemas.openxmlformats.org/spreadsheetml/2006/main" count="126" uniqueCount="106">
  <si>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</si>
  <si>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</si>
  <si>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</si>
  <si>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</si>
  <si>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</si>
  <si>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</si>
  <si>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</si>
  <si>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</si>
  <si>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</si>
  <si>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</si>
  <si>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</si>
  <si>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</si>
  <si>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</si>
  <si>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</si>
  <si>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</si>
  <si>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</si>
  <si>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</si>
  <si>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</si>
  <si>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</si>
  <si>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</si>
  <si>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</si>
  <si>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</si>
  <si>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</si>
  <si>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</si>
  <si>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</si>
  <si>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</si>
  <si>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</si>
  <si>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</si>
  <si>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</si>
  <si>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</si>
  <si>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</si>
  <si>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</si>
  <si>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</si>
  <si>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</si>
  <si>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</si>
  <si>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</si>
  <si>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</si>
  <si>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</si>
  <si>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</si>
  <si>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Six of the 6 extra coils have been wound (SC1)</t>
  </si>
  <si>
    <t>Mike Dion</t>
  </si>
  <si>
    <t>The 3 smaller molds have had their tapper removed, SC4 coil is in process</t>
  </si>
  <si>
    <t>This is a mod that should be coming soon and will be to wind an 8th SC4 coil but not pot it.</t>
  </si>
  <si>
    <t>Winding blocks and potting molds received</t>
  </si>
  <si>
    <t>Prototype coils received and accepted by Jlab</t>
  </si>
  <si>
    <t>Mold and g10 mods for Prototype coil SC3 completed</t>
  </si>
  <si>
    <t>Pot SC1 and SC2 separately of SC3 completed</t>
  </si>
  <si>
    <t>This mod pays for re-machining of g10 parts due to drawing change, parts already received can be reworked</t>
  </si>
  <si>
    <t>LT CAP</t>
  </si>
  <si>
    <t>GT CAP</t>
  </si>
  <si>
    <t>TOTAL</t>
  </si>
  <si>
    <t>CUM TOTAL</t>
  </si>
  <si>
    <t>PO</t>
  </si>
  <si>
    <t>Description</t>
  </si>
  <si>
    <t>Progress Steps</t>
  </si>
  <si>
    <t>winding</t>
  </si>
  <si>
    <t>material receipt</t>
  </si>
  <si>
    <t>prep potting</t>
  </si>
  <si>
    <t>potting, testing, shipping</t>
  </si>
  <si>
    <t>line #5</t>
  </si>
  <si>
    <t>SC1, SC2, SC3 Toroid Coils Set 1</t>
  </si>
  <si>
    <t>SC1, SC2, SC3 Toroid Coils Set 2</t>
  </si>
  <si>
    <t>Set coming out of molds today 1/23/24</t>
  </si>
  <si>
    <t>SC1, SC2, SC3 Toroid Coils Set 3</t>
  </si>
  <si>
    <t>SC1, SC2, SC3 Toroid Coils Set 4</t>
  </si>
  <si>
    <t>SC1, SC2, SC3 Toroid Coils Set 5</t>
  </si>
  <si>
    <t>SC1, SC2, SC3 Toroid Coils Set 6</t>
  </si>
  <si>
    <t>SC1, SC2, SC3 Toroid Coils Set 7</t>
  </si>
  <si>
    <t>SC4 Production Number 1</t>
  </si>
  <si>
    <t>SC4 Production Number 2</t>
  </si>
  <si>
    <t>SC4 Production Number 3</t>
  </si>
  <si>
    <t>Coil complete (tested not shpped)1/23/24</t>
  </si>
  <si>
    <t>SC4 Production Number 4</t>
  </si>
  <si>
    <t>Coil in the mold and filling this week</t>
  </si>
  <si>
    <t>SC4 Production Number 5</t>
  </si>
  <si>
    <t>SC4 Production Number 6</t>
  </si>
  <si>
    <t>SC4 Production Number 7</t>
  </si>
  <si>
    <t>Total Line 5</t>
  </si>
  <si>
    <t>line #6</t>
  </si>
  <si>
    <t>spare windings of SC1, 2, 3</t>
  </si>
  <si>
    <t>line #7</t>
  </si>
  <si>
    <t>modify molds</t>
  </si>
  <si>
    <t>100% Sep</t>
  </si>
  <si>
    <t>line #8</t>
  </si>
  <si>
    <t xml:space="preserve">Spare winding of SC4 coil </t>
  </si>
  <si>
    <t>line #9</t>
  </si>
  <si>
    <t>Modify g10 to latest rev for SC2 &amp;3</t>
  </si>
  <si>
    <t>Line 5 direct dollar value</t>
  </si>
  <si>
    <t>These were finished and claimed by 10/27</t>
  </si>
  <si>
    <t>Reported Accrual for Line 5</t>
  </si>
  <si>
    <t>These are predicted to be finished by 11/30</t>
  </si>
  <si>
    <t>Proposed ACWP for line 5 based on accrual</t>
  </si>
  <si>
    <t>Finished by 01/29/24</t>
  </si>
  <si>
    <t>Proposed BCWP</t>
  </si>
  <si>
    <t>actual progress</t>
  </si>
  <si>
    <t>CV</t>
  </si>
  <si>
    <t>March 27,24</t>
  </si>
  <si>
    <t>Finished by 5/28/24 delivered by 5/29/24</t>
  </si>
  <si>
    <t xml:space="preserve">Fabricate and delivery all production coils.  </t>
  </si>
  <si>
    <t>MOD 008 Reduction of subcontrract price by 1200$</t>
  </si>
  <si>
    <t>MOD 008: NON-RECURRING TOOLING, 1 WINDING BLOCK, 2 POTTING MOLDS - MEET WITH JLAB BEFORE WORK BEGINS</t>
  </si>
  <si>
    <t xml:space="preserve"> 	MOD 008: US TOROID COILS 7 EACH - UNIT PRICE $13,235 - TOTAL PRICE $92,645.00</t>
  </si>
  <si>
    <t xml:space="preserve"> 	MOD 008: US TOROID COILS SPARE COIL WINDING ONLY - QUANTITY 1 EACH - UNIT PRICE $3,635.00 - TOTAL PRICE $3,635.00</t>
  </si>
  <si>
    <t>Expedited Tooling Fee,$3580 Mod 9</t>
  </si>
  <si>
    <t>Sandesh Gopinath</t>
  </si>
  <si>
    <t>7/33/2025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</si>
</sst>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d/yyyy;@"/>
    <numFmt numFmtId="165" formatCode="#,##0.0"/>
    <numFmt numFmtId="166" formatCode="0.0%"/>
  </numFmts>
  <fonts count="19"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amily val="2"/>
    </font>
    <font>
      <sz val="10"/>
      <name val="Arial"/>
    </font>
    <font>
      <sz val="11"/>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9"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6" fillId="0" borderId="0" applyFont="0" applyFill="0" applyBorder="0" applyAlignment="0" applyProtection="0"/>
    <xf numFmtId="0" fontId="16" fillId="0" borderId="0" applyNumberFormat="0" applyFill="0" applyBorder="0" applyAlignment="0" applyProtection="0"/>
    <xf numFmtId="43" fontId="17" fillId="0" borderId="0" applyFont="0" applyFill="0" applyBorder="0" applyAlignment="0" applyProtection="0"/>
  </cellStyleXfs>
  <cellXfs count="9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1" xfId="0" applyFont="1" applyBorder="1" applyAlignment="1" applyProtection="1">
      <alignment horizontal="center" vertical="top"/>
      <protection locked="0"/>
    </xf>
    <xf numFmtId="43" fontId="0" fillId="0" borderId="0" xfId="3" applyFont="1"/>
    <xf numFmtId="43" fontId="0" fillId="4" borderId="0" xfId="0" applyNumberFormat="1" applyFill="1"/>
    <xf numFmtId="0" fontId="0" fillId="4" borderId="0" xfId="0" applyFill="1"/>
    <xf numFmtId="43" fontId="0" fillId="4" borderId="0" xfId="3" applyFont="1" applyFill="1"/>
    <xf numFmtId="43" fontId="18" fillId="4" borderId="0" xfId="3" applyFont="1" applyFill="1"/>
    <xf numFmtId="43" fontId="0" fillId="0" borderId="0" xfId="0" applyNumberFormat="1"/>
    <xf numFmtId="0" fontId="0" fillId="5" borderId="0" xfId="0" applyFill="1"/>
    <xf numFmtId="43" fontId="0" fillId="5" borderId="0" xfId="0" applyNumberFormat="1" applyFill="1"/>
    <xf numFmtId="9" fontId="0" fillId="0" borderId="0" xfId="0" applyNumberFormat="1"/>
    <xf numFmtId="43" fontId="0" fillId="0" borderId="0" xfId="3" applyFont="1" applyFill="1"/>
    <xf numFmtId="0" fontId="0" fillId="6" borderId="0" xfId="0" applyFill="1"/>
    <xf numFmtId="3" fontId="0" fillId="4" borderId="0" xfId="0" applyNumberFormat="1" applyFill="1"/>
    <xf numFmtId="4" fontId="0" fillId="4" borderId="0" xfId="0" applyNumberFormat="1" applyFill="1"/>
    <xf numFmtId="2" fontId="0" fillId="0" borderId="0" xfId="0" applyNumberFormat="1"/>
    <xf numFmtId="0" fontId="0" fillId="0" borderId="4" xfId="0" applyBorder="1" applyAlignment="1">
      <alignment wrapText="1"/>
    </xf>
    <xf numFmtId="0" fontId="0" fillId="0" borderId="4" xfId="0" applyBorder="1"/>
    <xf numFmtId="43" fontId="0" fillId="0" borderId="4" xfId="0" applyNumberFormat="1" applyBorder="1"/>
    <xf numFmtId="0" fontId="0" fillId="7" borderId="0" xfId="0" applyFill="1" applyAlignment="1">
      <alignment wrapText="1"/>
    </xf>
    <xf numFmtId="166" fontId="0" fillId="0" borderId="0" xfId="1" applyNumberFormat="1" applyFont="1"/>
    <xf numFmtId="9" fontId="0" fillId="0" borderId="4" xfId="1" applyFont="1" applyBorder="1"/>
    <xf numFmtId="0" fontId="0" fillId="8" borderId="0" xfId="0" applyFill="1" applyAlignment="1">
      <alignment wrapText="1"/>
    </xf>
    <xf numFmtId="9" fontId="0" fillId="0" borderId="0" xfId="1" applyFont="1"/>
    <xf numFmtId="43" fontId="0" fillId="0" borderId="4" xfId="3" applyFont="1" applyBorder="1"/>
    <xf numFmtId="10" fontId="12" fillId="0" borderId="1" xfId="1" applyNumberFormat="1" applyFont="1" applyBorder="1" applyProtection="1">
      <protection locked="0"/>
    </xf>
    <xf numFmtId="43" fontId="0" fillId="9" borderId="0" xfId="0" applyNumberFormat="1" applyFill="1"/>
    <xf numFmtId="0" fontId="0" fillId="9" borderId="0" xfId="0" applyFill="1"/>
    <xf numFmtId="43" fontId="0" fillId="9" borderId="0" xfId="3" applyFont="1" applyFill="1"/>
    <xf numFmtId="43" fontId="0" fillId="10" borderId="0" xfId="3" applyFont="1" applyFill="1"/>
    <xf numFmtId="10" fontId="0" fillId="9" borderId="0" xfId="0" applyNumberFormat="1" applyFill="1"/>
    <xf numFmtId="0" fontId="0" fillId="0" borderId="2" xfId="0" applyBorder="1" applyAlignment="1" applyProtection="1">
      <alignment wrapText="1"/>
      <protection locked="0"/>
    </xf>
    <xf numFmtId="43" fontId="0" fillId="11" borderId="0" xfId="3" applyFont="1" applyFill="1"/>
    <xf numFmtId="0" fontId="0" fillId="11" borderId="0" xfId="0" applyFill="1"/>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0" fillId="0" borderId="2" xfId="0" applyBorder="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4">
    <cellStyle name="Comma" xfId="3" builtinId="3"/>
    <cellStyle name="Hyperlink" xfId="2" builtinId="8"/>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topLeftCell="A27" zoomScale="117" zoomScaleNormal="117" workbookViewId="0">
      <selection activeCell="L5" sqref="L5"/>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6" customWidth="1"/>
    <col min="8" max="8" width="3.7109375" customWidth="1"/>
    <col min="9" max="9" width="9.140625" customWidth="1"/>
    <col min="10" max="10" width="10.42578125" customWidth="1"/>
    <col min="11" max="11" width="3.7109375" customWidth="1"/>
    <col min="12" max="12" width="28" customWidth="1"/>
    <col min="13" max="14" width="10.28515625" bestFit="1" customWidth="1"/>
  </cols>
  <sheetData>
    <row r="1" spans="1:14" ht="15.75" x14ac:dyDescent="0.25">
      <c r="A1" s="90" t="s">
        <v>9</v>
      </c>
      <c r="B1" s="90"/>
      <c r="C1" s="90"/>
      <c r="D1" s="90"/>
      <c r="E1" s="90"/>
      <c r="F1" s="90"/>
      <c r="G1" s="90"/>
      <c r="H1" s="90"/>
      <c r="I1" s="90"/>
      <c r="J1" s="90"/>
      <c r="K1" s="90"/>
      <c r="L1" s="90"/>
      <c r="M1" s="90"/>
      <c r="N1" s="90"/>
    </row>
    <row r="2" spans="1:14" ht="15.75" x14ac:dyDescent="0.25">
      <c r="A2" s="90" t="s">
        <v>26</v>
      </c>
      <c r="B2" s="90"/>
      <c r="C2" s="90"/>
      <c r="D2" s="90"/>
      <c r="E2" s="90"/>
      <c r="F2" s="90"/>
      <c r="G2" s="90"/>
      <c r="H2" s="90"/>
      <c r="I2" s="90"/>
      <c r="J2" s="90"/>
      <c r="K2" s="90"/>
      <c r="L2" s="90"/>
      <c r="M2" s="90"/>
      <c r="N2" s="90"/>
    </row>
    <row r="3" spans="1:14" ht="15.75" x14ac:dyDescent="0.25">
      <c r="A3" s="90" t="s">
        <v>12</v>
      </c>
      <c r="B3" s="90"/>
      <c r="C3" s="90"/>
      <c r="D3" s="90"/>
      <c r="E3" s="90"/>
      <c r="F3" s="90"/>
      <c r="G3" s="90"/>
      <c r="H3" s="90"/>
      <c r="I3" s="90"/>
      <c r="J3" s="90"/>
      <c r="K3" s="90"/>
      <c r="L3" s="90"/>
      <c r="M3" s="90"/>
      <c r="N3" s="90"/>
    </row>
    <row r="4" spans="1:14" ht="27.75" customHeight="1" x14ac:dyDescent="0.25">
      <c r="A4" s="90"/>
      <c r="B4" s="90"/>
      <c r="C4" s="90"/>
      <c r="D4" s="90"/>
      <c r="E4" s="90"/>
      <c r="F4" s="90"/>
      <c r="G4" s="90"/>
      <c r="H4" s="90"/>
      <c r="I4" s="90"/>
      <c r="J4" s="90"/>
      <c r="K4" s="90"/>
      <c r="L4" s="90"/>
    </row>
    <row r="5" spans="1:14" ht="23.25" customHeight="1" x14ac:dyDescent="0.2">
      <c r="A5" s="4" t="s">
        <v>5</v>
      </c>
      <c r="C5" s="13" t="s">
        <v>35</v>
      </c>
      <c r="D5" s="13"/>
      <c r="E5" s="13"/>
      <c r="F5" s="13"/>
      <c r="G5" s="30"/>
      <c r="H5" s="13"/>
      <c r="I5" s="13"/>
      <c r="J5" s="1"/>
      <c r="M5" s="5" t="s">
        <v>18</v>
      </c>
      <c r="N5" s="2" t="s">
        <v>36</v>
      </c>
    </row>
    <row r="6" spans="1:14" ht="24.75" customHeight="1" x14ac:dyDescent="0.2"/>
    <row r="7" spans="1:14" ht="51" x14ac:dyDescent="0.2">
      <c r="A7" t="s">
        <v>7</v>
      </c>
      <c r="C7" s="47"/>
      <c r="D7" s="48" t="s">
        <v>38</v>
      </c>
      <c r="E7" s="13"/>
      <c r="F7" s="13"/>
      <c r="G7" s="30"/>
      <c r="H7" s="13"/>
      <c r="I7" s="27" t="s">
        <v>1</v>
      </c>
      <c r="J7" s="37" t="s">
        <v>37</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88" t="s">
        <v>25</v>
      </c>
      <c r="D10" s="89"/>
      <c r="E10" s="89"/>
      <c r="F10" s="89"/>
      <c r="G10" s="89"/>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v>1</v>
      </c>
      <c r="D12" s="39"/>
      <c r="E12" s="45"/>
      <c r="F12" s="35"/>
      <c r="G12" s="33" t="str">
        <f t="shared" ref="G12:G27" si="0">IF($N$5="yes","X"," ")</f>
        <v xml:space="preserve"> </v>
      </c>
      <c r="I12" s="85" t="s">
        <v>43</v>
      </c>
      <c r="J12" s="85"/>
      <c r="K12" s="85"/>
      <c r="L12" s="85"/>
      <c r="M12" s="85"/>
      <c r="N12" s="85"/>
    </row>
    <row r="13" spans="1:14" ht="47.25" customHeight="1" x14ac:dyDescent="0.2">
      <c r="A13" s="2">
        <v>2</v>
      </c>
      <c r="C13" s="17">
        <v>1</v>
      </c>
      <c r="D13" s="39"/>
      <c r="E13" s="45"/>
      <c r="F13" s="36"/>
      <c r="G13" s="33" t="str">
        <f t="shared" si="0"/>
        <v xml:space="preserve"> </v>
      </c>
      <c r="I13" s="85" t="s">
        <v>44</v>
      </c>
      <c r="J13" s="85"/>
      <c r="K13" s="85"/>
      <c r="L13" s="85"/>
      <c r="M13" s="85"/>
      <c r="N13" s="85"/>
    </row>
    <row r="14" spans="1:14" ht="47.25" customHeight="1" x14ac:dyDescent="0.2">
      <c r="A14" s="2">
        <v>3</v>
      </c>
      <c r="C14" s="17">
        <v>1</v>
      </c>
      <c r="D14" s="39"/>
      <c r="E14" s="45"/>
      <c r="F14" s="36"/>
      <c r="G14" s="33" t="str">
        <f t="shared" si="0"/>
        <v xml:space="preserve"> </v>
      </c>
      <c r="I14" s="85" t="s">
        <v>45</v>
      </c>
      <c r="J14" s="85"/>
      <c r="K14" s="85"/>
      <c r="L14" s="85"/>
      <c r="M14" s="85"/>
      <c r="N14" s="85"/>
    </row>
    <row r="15" spans="1:14" ht="47.25" customHeight="1" x14ac:dyDescent="0.2">
      <c r="A15" s="2">
        <v>4</v>
      </c>
      <c r="C15" s="17">
        <v>1</v>
      </c>
      <c r="D15" s="39"/>
      <c r="E15" s="45"/>
      <c r="F15" s="36"/>
      <c r="G15" s="33" t="str">
        <f t="shared" si="0"/>
        <v xml:space="preserve"> </v>
      </c>
      <c r="I15" s="85" t="s">
        <v>46</v>
      </c>
      <c r="J15" s="85"/>
      <c r="K15" s="85"/>
      <c r="L15" s="85"/>
      <c r="M15" s="85"/>
      <c r="N15" s="85"/>
    </row>
    <row r="16" spans="1:14" ht="47.25" customHeight="1" x14ac:dyDescent="0.2">
      <c r="A16" s="2">
        <v>5</v>
      </c>
      <c r="C16" s="82">
        <v>1</v>
      </c>
      <c r="D16" s="39"/>
      <c r="E16" s="45"/>
      <c r="F16" s="36"/>
      <c r="G16" s="33" t="str">
        <f t="shared" si="0"/>
        <v xml:space="preserve"> </v>
      </c>
      <c r="I16" s="86" t="s">
        <v>98</v>
      </c>
      <c r="J16" s="85"/>
      <c r="K16" s="85"/>
      <c r="L16" s="85"/>
      <c r="M16" s="85"/>
      <c r="N16" s="85"/>
    </row>
    <row r="17" spans="1:14" ht="47.25" customHeight="1" x14ac:dyDescent="0.2">
      <c r="A17" s="2">
        <v>6</v>
      </c>
      <c r="C17" s="17">
        <v>1</v>
      </c>
      <c r="D17" s="39"/>
      <c r="E17" s="45"/>
      <c r="F17" s="36"/>
      <c r="G17" s="33" t="str">
        <f t="shared" si="0"/>
        <v xml:space="preserve"> </v>
      </c>
      <c r="I17" s="86" t="s">
        <v>39</v>
      </c>
      <c r="J17" s="85"/>
      <c r="K17" s="85"/>
      <c r="L17" s="85"/>
      <c r="M17" s="85"/>
      <c r="N17" s="85"/>
    </row>
    <row r="18" spans="1:14" ht="47.25" customHeight="1" x14ac:dyDescent="0.2">
      <c r="A18" s="2">
        <v>7</v>
      </c>
      <c r="C18" s="17">
        <v>1</v>
      </c>
      <c r="D18" s="39"/>
      <c r="E18" s="45"/>
      <c r="F18" s="36"/>
      <c r="G18" s="33" t="str">
        <f t="shared" si="0"/>
        <v xml:space="preserve"> </v>
      </c>
      <c r="I18" s="85" t="s">
        <v>41</v>
      </c>
      <c r="J18" s="85"/>
      <c r="K18" s="85"/>
      <c r="L18" s="85"/>
      <c r="M18" s="85"/>
      <c r="N18" s="85"/>
    </row>
    <row r="19" spans="1:14" ht="47.25" customHeight="1" x14ac:dyDescent="0.2">
      <c r="A19" s="2">
        <v>8</v>
      </c>
      <c r="C19" s="82">
        <v>1</v>
      </c>
      <c r="D19" s="39"/>
      <c r="E19" s="45"/>
      <c r="F19" s="36"/>
      <c r="G19" s="33" t="str">
        <f t="shared" si="0"/>
        <v xml:space="preserve"> </v>
      </c>
      <c r="I19" s="85" t="s">
        <v>42</v>
      </c>
      <c r="J19" s="85"/>
      <c r="K19" s="85"/>
      <c r="L19" s="85"/>
      <c r="M19" s="85"/>
      <c r="N19" s="85"/>
    </row>
    <row r="20" spans="1:14" ht="47.25" customHeight="1" x14ac:dyDescent="0.2">
      <c r="A20" s="2">
        <v>9</v>
      </c>
      <c r="C20" s="82">
        <v>1</v>
      </c>
      <c r="D20" s="39"/>
      <c r="E20" s="45"/>
      <c r="F20" s="36"/>
      <c r="G20" s="33" t="str">
        <f t="shared" si="0"/>
        <v xml:space="preserve"> </v>
      </c>
      <c r="I20" s="85" t="s">
        <v>47</v>
      </c>
      <c r="J20" s="85"/>
      <c r="K20" s="85"/>
      <c r="L20" s="85"/>
      <c r="M20" s="85"/>
      <c r="N20" s="85"/>
    </row>
    <row r="21" spans="1:14" ht="47.25" customHeight="1" x14ac:dyDescent="0.2">
      <c r="A21" s="2">
        <v>10</v>
      </c>
      <c r="C21" s="82">
        <v>1</v>
      </c>
      <c r="D21" s="39"/>
      <c r="E21" s="45"/>
      <c r="F21" s="36"/>
      <c r="G21" s="33"/>
      <c r="I21" s="86" t="s">
        <v>99</v>
      </c>
      <c r="J21" s="87"/>
      <c r="K21" s="87"/>
      <c r="L21" s="87"/>
      <c r="M21" s="87"/>
      <c r="N21" s="87"/>
    </row>
    <row r="22" spans="1:14" ht="47.25" customHeight="1" x14ac:dyDescent="0.2">
      <c r="A22" s="2">
        <v>11</v>
      </c>
      <c r="C22" s="73">
        <v>1</v>
      </c>
      <c r="D22" s="39"/>
      <c r="E22" s="45"/>
      <c r="F22" s="36"/>
      <c r="G22" s="33"/>
      <c r="I22" s="86" t="s">
        <v>100</v>
      </c>
      <c r="J22" s="87"/>
      <c r="K22" s="87"/>
      <c r="L22" s="87"/>
      <c r="M22" s="87"/>
      <c r="N22" s="87"/>
    </row>
    <row r="23" spans="1:14" ht="47.25" customHeight="1" x14ac:dyDescent="0.2">
      <c r="A23" s="2">
        <v>12</v>
      </c>
      <c r="C23" s="73">
        <v>1</v>
      </c>
      <c r="D23" s="39"/>
      <c r="E23" s="45"/>
      <c r="F23" s="36"/>
      <c r="G23" s="33"/>
      <c r="I23" s="86" t="s">
        <v>101</v>
      </c>
      <c r="J23" s="87"/>
      <c r="K23" s="87"/>
      <c r="L23" s="87"/>
      <c r="M23" s="87"/>
      <c r="N23" s="87"/>
    </row>
    <row r="24" spans="1:14" ht="47.25" customHeight="1" x14ac:dyDescent="0.2">
      <c r="A24" s="2">
        <v>13</v>
      </c>
      <c r="C24" s="73">
        <v>1</v>
      </c>
      <c r="D24" s="39"/>
      <c r="E24" s="45"/>
      <c r="F24" s="36"/>
      <c r="G24" s="33"/>
      <c r="I24" s="86" t="s">
        <v>102</v>
      </c>
      <c r="J24" s="87"/>
      <c r="K24" s="87"/>
      <c r="L24" s="87"/>
      <c r="M24" s="87"/>
      <c r="N24" s="87"/>
    </row>
    <row r="25" spans="1:14" ht="47.25" customHeight="1" x14ac:dyDescent="0.2">
      <c r="A25" s="2">
        <v>14</v>
      </c>
      <c r="C25" s="73">
        <v>1</v>
      </c>
      <c r="D25" s="39"/>
      <c r="E25" s="45"/>
      <c r="F25" s="36"/>
      <c r="G25" s="33"/>
      <c r="I25" s="85" t="s">
        <v>103</v>
      </c>
      <c r="J25" s="87"/>
      <c r="K25" s="87"/>
      <c r="L25" s="87"/>
      <c r="M25" s="87"/>
      <c r="N25" s="87"/>
    </row>
    <row r="26" spans="1:14" ht="47.25" customHeight="1" x14ac:dyDescent="0.2">
      <c r="A26" s="2"/>
      <c r="C26" s="73"/>
      <c r="D26" s="39"/>
      <c r="E26" s="45"/>
      <c r="F26" s="36"/>
      <c r="G26" s="33"/>
      <c r="I26" s="79"/>
      <c r="J26" s="79"/>
      <c r="K26" s="79"/>
      <c r="L26" s="79"/>
      <c r="M26" s="79"/>
      <c r="N26" s="79"/>
    </row>
    <row r="27" spans="1:14" ht="47.25" customHeight="1" x14ac:dyDescent="0.2">
      <c r="A27" s="2"/>
      <c r="C27" s="17"/>
      <c r="D27" s="39"/>
      <c r="E27" s="45"/>
      <c r="F27" s="36"/>
      <c r="G27" s="33" t="str">
        <f t="shared" si="0"/>
        <v xml:space="preserve"> </v>
      </c>
      <c r="I27" s="85"/>
      <c r="J27" s="85"/>
      <c r="K27" s="85"/>
      <c r="L27" s="85"/>
      <c r="M27" s="85"/>
      <c r="N27" s="85"/>
    </row>
    <row r="28" spans="1:14" ht="25.5" customHeight="1" x14ac:dyDescent="0.2"/>
    <row r="29" spans="1:14" ht="20.25" customHeight="1" x14ac:dyDescent="0.2">
      <c r="A29" s="4" t="s">
        <v>20</v>
      </c>
      <c r="J29" s="1"/>
      <c r="K29" s="1"/>
      <c r="L29" s="12" t="s">
        <v>104</v>
      </c>
      <c r="M29" s="1"/>
      <c r="N29" s="38" t="s">
        <v>105</v>
      </c>
    </row>
    <row r="30" spans="1:14" ht="23.25" customHeight="1" x14ac:dyDescent="0.2">
      <c r="H30" s="83" t="s">
        <v>21</v>
      </c>
      <c r="I30" s="84"/>
      <c r="J30" s="84"/>
      <c r="K30" s="84"/>
      <c r="L30" s="84"/>
      <c r="M30" s="11"/>
      <c r="N30" s="11" t="s">
        <v>8</v>
      </c>
    </row>
    <row r="31" spans="1:14" x14ac:dyDescent="0.2">
      <c r="A31" s="4" t="s">
        <v>19</v>
      </c>
      <c r="J31" s="1"/>
      <c r="K31" s="1"/>
      <c r="L31" s="49" t="s">
        <v>40</v>
      </c>
      <c r="M31" s="1"/>
      <c r="N31" s="38"/>
    </row>
    <row r="32" spans="1:14" ht="23.25" customHeight="1" x14ac:dyDescent="0.2">
      <c r="L32" s="11" t="s">
        <v>22</v>
      </c>
      <c r="M32" s="11"/>
      <c r="N32" s="11" t="s">
        <v>8</v>
      </c>
    </row>
    <row r="33" spans="1:14" ht="23.25" customHeight="1" x14ac:dyDescent="0.2">
      <c r="L33" s="11"/>
      <c r="M33" s="11"/>
    </row>
    <row r="34" spans="1:14" ht="15.75" customHeight="1" x14ac:dyDescent="0.2">
      <c r="A34" s="23" t="s">
        <v>17</v>
      </c>
      <c r="B34" s="23"/>
      <c r="C34" s="23"/>
      <c r="D34" s="23"/>
      <c r="E34" s="23"/>
      <c r="F34" s="23"/>
      <c r="G34" s="31"/>
      <c r="H34" s="23"/>
      <c r="I34" s="23"/>
      <c r="J34" s="23"/>
      <c r="K34" s="23"/>
      <c r="L34" s="24"/>
      <c r="M34" s="24"/>
      <c r="N34" s="23"/>
    </row>
    <row r="35" spans="1:14" ht="27.75" customHeight="1" x14ac:dyDescent="0.2">
      <c r="A35" s="15"/>
      <c r="B35" s="15"/>
      <c r="C35" s="15"/>
      <c r="D35" s="15"/>
      <c r="E35" s="15"/>
      <c r="F35" s="15"/>
      <c r="G35" s="32"/>
      <c r="H35" s="15"/>
      <c r="I35" s="15"/>
      <c r="J35" s="15"/>
      <c r="K35" s="15"/>
      <c r="L35" s="16"/>
      <c r="M35" s="16"/>
      <c r="N35" s="15"/>
    </row>
    <row r="36" spans="1:14" x14ac:dyDescent="0.2">
      <c r="A36" s="19" t="s">
        <v>16</v>
      </c>
      <c r="B36" s="15"/>
      <c r="C36" s="15"/>
      <c r="D36" s="15"/>
      <c r="E36" s="15"/>
      <c r="F36" s="15"/>
      <c r="G36" s="32"/>
      <c r="H36" s="15"/>
      <c r="I36" s="15"/>
      <c r="J36" s="15"/>
      <c r="K36" s="20"/>
      <c r="L36" s="21"/>
      <c r="M36" s="20"/>
      <c r="N36" s="20"/>
    </row>
    <row r="37" spans="1:14" ht="23.25" customHeight="1" x14ac:dyDescent="0.2">
      <c r="A37" s="15"/>
      <c r="B37" s="15"/>
      <c r="C37" s="15"/>
      <c r="D37" s="15"/>
      <c r="E37" s="15"/>
      <c r="F37" s="15"/>
      <c r="G37" s="32"/>
      <c r="H37" s="15"/>
      <c r="I37" s="15"/>
      <c r="J37" s="15"/>
      <c r="K37" s="15"/>
      <c r="L37" s="16"/>
      <c r="M37" s="16" t="s">
        <v>8</v>
      </c>
      <c r="N37" s="15"/>
    </row>
    <row r="38" spans="1:14" x14ac:dyDescent="0.2">
      <c r="A38" s="19" t="s">
        <v>15</v>
      </c>
      <c r="B38" s="15"/>
      <c r="C38" s="15"/>
      <c r="D38" s="15"/>
      <c r="E38" s="15"/>
      <c r="F38" s="15"/>
      <c r="G38" s="32"/>
      <c r="H38" s="15"/>
      <c r="I38" s="22"/>
      <c r="J38" s="20"/>
      <c r="K38" s="20"/>
      <c r="L38" s="21"/>
      <c r="M38" s="20"/>
      <c r="N38" s="20"/>
    </row>
    <row r="39" spans="1:14" ht="16.5" customHeight="1" x14ac:dyDescent="0.2">
      <c r="A39" s="15"/>
      <c r="B39" s="15"/>
      <c r="C39" s="15"/>
      <c r="D39" s="15"/>
      <c r="E39" s="15"/>
      <c r="F39" s="15"/>
      <c r="G39" s="32"/>
      <c r="H39" s="15"/>
      <c r="I39" s="15"/>
      <c r="J39" s="15"/>
      <c r="K39" s="15"/>
      <c r="L39" s="16"/>
      <c r="M39" s="16" t="s">
        <v>8</v>
      </c>
      <c r="N39" s="15"/>
    </row>
    <row r="40" spans="1:14" x14ac:dyDescent="0.2">
      <c r="A40" s="15"/>
      <c r="B40" s="15"/>
      <c r="C40" s="15"/>
      <c r="D40" s="15"/>
      <c r="E40" s="15"/>
      <c r="F40" s="15"/>
      <c r="G40" s="32"/>
      <c r="H40" s="15"/>
      <c r="I40" s="15"/>
      <c r="J40" s="15"/>
      <c r="K40" s="15"/>
      <c r="L40" s="15"/>
      <c r="M40" s="15"/>
      <c r="N40" s="15"/>
    </row>
  </sheetData>
  <mergeCells count="21">
    <mergeCell ref="C10:G10"/>
    <mergeCell ref="A4:L4"/>
    <mergeCell ref="A1:N1"/>
    <mergeCell ref="A2:N2"/>
    <mergeCell ref="A3:N3"/>
    <mergeCell ref="H30:L30"/>
    <mergeCell ref="I12:N12"/>
    <mergeCell ref="I18:N18"/>
    <mergeCell ref="I19:N19"/>
    <mergeCell ref="I20:N20"/>
    <mergeCell ref="I27:N27"/>
    <mergeCell ref="I13:N13"/>
    <mergeCell ref="I16:N16"/>
    <mergeCell ref="I17:N17"/>
    <mergeCell ref="I14:N14"/>
    <mergeCell ref="I15:N15"/>
    <mergeCell ref="I21:N21"/>
    <mergeCell ref="I22:N22"/>
    <mergeCell ref="I23:N23"/>
    <mergeCell ref="I24:N24"/>
    <mergeCell ref="I25:N25"/>
  </mergeCells>
  <phoneticPr fontId="3" type="noConversion"/>
  <conditionalFormatting sqref="C12:C27">
    <cfRule type="expression" dxfId="2" priority="2" stopIfTrue="1">
      <formula>$N$5="yes"</formula>
    </cfRule>
  </conditionalFormatting>
  <conditionalFormatting sqref="E12:E27">
    <cfRule type="expression" dxfId="1" priority="1" stopIfTrue="1">
      <formula>$N$5="yes"</formula>
    </cfRule>
  </conditionalFormatting>
  <conditionalFormatting sqref="G12:G27">
    <cfRule type="expression" dxfId="0" priority="3" stopIfTrue="1">
      <formula>$N$5="no"</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workbookViewId="0">
      <selection activeCell="M32" sqref="M32"/>
    </sheetView>
  </sheetViews>
  <sheetFormatPr defaultRowHeight="12.75" x14ac:dyDescent="0.2"/>
  <cols>
    <col min="1" max="1" width="16.7109375" customWidth="1"/>
    <col min="2" max="3" width="11.140625" hidden="1" customWidth="1"/>
    <col min="4" max="4" width="15.7109375" customWidth="1"/>
    <col min="5" max="5" width="13.7109375" customWidth="1"/>
    <col min="7" max="7" width="29.28515625" customWidth="1"/>
    <col min="8" max="8" width="12.85546875" bestFit="1" customWidth="1"/>
    <col min="9" max="10" width="14.7109375" customWidth="1"/>
    <col min="11" max="11" width="12.28515625" customWidth="1"/>
    <col min="12" max="12" width="21.28515625" bestFit="1" customWidth="1"/>
    <col min="13" max="13" width="42.42578125" customWidth="1"/>
    <col min="14" max="14" width="11.140625" bestFit="1" customWidth="1"/>
  </cols>
  <sheetData>
    <row r="1" spans="1:14" x14ac:dyDescent="0.2">
      <c r="B1" t="s">
        <v>48</v>
      </c>
      <c r="C1" t="s">
        <v>49</v>
      </c>
      <c r="D1" t="s">
        <v>50</v>
      </c>
      <c r="E1" t="s">
        <v>51</v>
      </c>
      <c r="F1" t="s">
        <v>52</v>
      </c>
      <c r="G1" t="s">
        <v>53</v>
      </c>
      <c r="H1" t="s">
        <v>54</v>
      </c>
      <c r="I1" t="s">
        <v>55</v>
      </c>
      <c r="J1" t="s">
        <v>56</v>
      </c>
      <c r="K1" t="s">
        <v>57</v>
      </c>
      <c r="L1" t="s">
        <v>58</v>
      </c>
    </row>
    <row r="2" spans="1:14" ht="15" x14ac:dyDescent="0.25">
      <c r="A2">
        <v>1</v>
      </c>
      <c r="B2" s="50">
        <v>34300</v>
      </c>
      <c r="D2" s="51">
        <f>B2+C2</f>
        <v>34300</v>
      </c>
      <c r="E2" s="51">
        <f>D2</f>
        <v>34300</v>
      </c>
      <c r="F2" s="52" t="s">
        <v>59</v>
      </c>
      <c r="G2" s="52" t="s">
        <v>60</v>
      </c>
      <c r="H2" s="52"/>
      <c r="I2" s="53">
        <v>10290</v>
      </c>
      <c r="J2" s="54">
        <f>($J$16*$H$9)/7</f>
        <v>6860</v>
      </c>
      <c r="K2" s="53">
        <f t="shared" ref="K2:K15" si="0">($K$16*$H$9)/7</f>
        <v>3430</v>
      </c>
      <c r="L2" s="53">
        <f t="shared" ref="L2:L15" si="1">($L$16*$H$9)/7</f>
        <v>13720</v>
      </c>
    </row>
    <row r="3" spans="1:14" ht="15" x14ac:dyDescent="0.25">
      <c r="A3">
        <v>2</v>
      </c>
      <c r="B3" s="50">
        <v>34300</v>
      </c>
      <c r="D3" s="51">
        <f t="shared" ref="D3:D15" si="2">B3+C3</f>
        <v>34300</v>
      </c>
      <c r="E3" s="51">
        <f>D3+E2</f>
        <v>68600</v>
      </c>
      <c r="F3" s="52" t="s">
        <v>59</v>
      </c>
      <c r="G3" s="52" t="s">
        <v>61</v>
      </c>
      <c r="H3" s="52"/>
      <c r="I3" s="53">
        <v>10290</v>
      </c>
      <c r="J3" s="54">
        <f t="shared" ref="J3:J15" si="3">($J$16*$H$9)/7</f>
        <v>6860</v>
      </c>
      <c r="K3" s="53">
        <f t="shared" si="0"/>
        <v>3430</v>
      </c>
      <c r="L3" s="77">
        <f t="shared" si="1"/>
        <v>13720</v>
      </c>
      <c r="M3" t="s">
        <v>62</v>
      </c>
    </row>
    <row r="4" spans="1:14" ht="15" x14ac:dyDescent="0.25">
      <c r="A4">
        <v>3</v>
      </c>
      <c r="B4" s="50">
        <v>34300</v>
      </c>
      <c r="D4" s="74">
        <f t="shared" si="2"/>
        <v>34300</v>
      </c>
      <c r="E4" s="74">
        <f t="shared" ref="E4:E15" si="4">D4+E3</f>
        <v>102900</v>
      </c>
      <c r="F4" s="75" t="s">
        <v>59</v>
      </c>
      <c r="G4" s="75" t="s">
        <v>63</v>
      </c>
      <c r="H4" s="75"/>
      <c r="I4" s="53">
        <v>10290</v>
      </c>
      <c r="J4" s="54">
        <f t="shared" si="3"/>
        <v>6860</v>
      </c>
      <c r="K4" s="76">
        <f t="shared" si="0"/>
        <v>3430</v>
      </c>
      <c r="L4" s="76">
        <f t="shared" si="1"/>
        <v>13720</v>
      </c>
    </row>
    <row r="5" spans="1:14" ht="15" x14ac:dyDescent="0.25">
      <c r="A5">
        <v>4</v>
      </c>
      <c r="B5" s="50">
        <v>34300</v>
      </c>
      <c r="D5" s="74">
        <f t="shared" si="2"/>
        <v>34300</v>
      </c>
      <c r="E5" s="74">
        <f t="shared" si="4"/>
        <v>137200</v>
      </c>
      <c r="F5" s="75" t="s">
        <v>59</v>
      </c>
      <c r="G5" s="75" t="s">
        <v>64</v>
      </c>
      <c r="H5" s="75"/>
      <c r="I5" s="53">
        <v>10290</v>
      </c>
      <c r="J5" s="54">
        <f t="shared" si="3"/>
        <v>6860</v>
      </c>
      <c r="K5" s="76">
        <f t="shared" si="0"/>
        <v>3430</v>
      </c>
      <c r="L5" s="76">
        <f t="shared" si="1"/>
        <v>13720</v>
      </c>
    </row>
    <row r="6" spans="1:14" ht="15" x14ac:dyDescent="0.25">
      <c r="A6">
        <v>5</v>
      </c>
      <c r="B6" s="50">
        <v>34300</v>
      </c>
      <c r="D6" s="74">
        <f t="shared" si="2"/>
        <v>34300</v>
      </c>
      <c r="E6" s="74">
        <f t="shared" si="4"/>
        <v>171500</v>
      </c>
      <c r="F6" s="75" t="s">
        <v>59</v>
      </c>
      <c r="G6" s="75" t="s">
        <v>65</v>
      </c>
      <c r="H6" s="75"/>
      <c r="I6" s="53">
        <v>10290</v>
      </c>
      <c r="J6" s="54">
        <f t="shared" si="3"/>
        <v>6860</v>
      </c>
      <c r="K6" s="76">
        <f t="shared" si="0"/>
        <v>3430</v>
      </c>
      <c r="L6" s="76">
        <f t="shared" si="1"/>
        <v>13720</v>
      </c>
    </row>
    <row r="7" spans="1:14" x14ac:dyDescent="0.2">
      <c r="A7">
        <v>6</v>
      </c>
      <c r="B7" s="50">
        <v>34300</v>
      </c>
      <c r="D7" s="74">
        <f t="shared" si="2"/>
        <v>34300</v>
      </c>
      <c r="E7" s="74">
        <f t="shared" si="4"/>
        <v>205800</v>
      </c>
      <c r="F7" s="75" t="s">
        <v>59</v>
      </c>
      <c r="G7" s="75" t="s">
        <v>66</v>
      </c>
      <c r="H7" s="75"/>
      <c r="I7" s="53">
        <v>10290</v>
      </c>
      <c r="J7" s="53">
        <f t="shared" si="3"/>
        <v>6860</v>
      </c>
      <c r="K7" s="76">
        <f t="shared" si="0"/>
        <v>3430</v>
      </c>
      <c r="L7" s="80">
        <f t="shared" si="1"/>
        <v>13720</v>
      </c>
    </row>
    <row r="8" spans="1:14" x14ac:dyDescent="0.2">
      <c r="A8">
        <v>7</v>
      </c>
      <c r="B8" s="50">
        <v>34300</v>
      </c>
      <c r="D8" s="55">
        <f t="shared" si="2"/>
        <v>34300</v>
      </c>
      <c r="E8" s="55">
        <f t="shared" si="4"/>
        <v>240100</v>
      </c>
      <c r="F8" t="s">
        <v>59</v>
      </c>
      <c r="G8" t="s">
        <v>67</v>
      </c>
      <c r="I8" s="53">
        <v>10290</v>
      </c>
      <c r="J8" s="53">
        <f t="shared" si="3"/>
        <v>6860</v>
      </c>
      <c r="K8" s="76">
        <f t="shared" si="0"/>
        <v>3430</v>
      </c>
      <c r="L8" s="80">
        <f t="shared" si="1"/>
        <v>13720</v>
      </c>
    </row>
    <row r="9" spans="1:14" x14ac:dyDescent="0.2">
      <c r="A9" s="52">
        <v>8</v>
      </c>
      <c r="B9" s="53">
        <v>34300</v>
      </c>
      <c r="C9" s="52"/>
      <c r="D9" s="51">
        <f t="shared" si="2"/>
        <v>34300</v>
      </c>
      <c r="E9" s="51">
        <f t="shared" si="4"/>
        <v>274400</v>
      </c>
      <c r="F9" s="52" t="s">
        <v>59</v>
      </c>
      <c r="G9" s="52" t="s">
        <v>68</v>
      </c>
      <c r="H9" s="52">
        <v>0.5</v>
      </c>
      <c r="I9" s="53">
        <f t="shared" ref="I9:I15" si="5">($I$16*$H$9)/7</f>
        <v>10290</v>
      </c>
      <c r="J9" s="53">
        <f t="shared" si="3"/>
        <v>6860</v>
      </c>
      <c r="K9" s="53">
        <f t="shared" si="0"/>
        <v>3430</v>
      </c>
      <c r="L9" s="53">
        <f t="shared" si="1"/>
        <v>13720</v>
      </c>
      <c r="N9" s="55"/>
    </row>
    <row r="10" spans="1:14" x14ac:dyDescent="0.2">
      <c r="A10" s="52">
        <v>9</v>
      </c>
      <c r="B10" s="53">
        <v>13055</v>
      </c>
      <c r="C10" s="52">
        <v>21245</v>
      </c>
      <c r="D10" s="51">
        <f t="shared" si="2"/>
        <v>34300</v>
      </c>
      <c r="E10" s="51">
        <f t="shared" si="4"/>
        <v>308700</v>
      </c>
      <c r="F10" s="52" t="s">
        <v>59</v>
      </c>
      <c r="G10" s="52" t="s">
        <v>69</v>
      </c>
      <c r="H10" s="52"/>
      <c r="I10" s="53">
        <f t="shared" si="5"/>
        <v>10290</v>
      </c>
      <c r="J10" s="53">
        <f t="shared" si="3"/>
        <v>6860</v>
      </c>
      <c r="K10" s="53">
        <f t="shared" si="0"/>
        <v>3430</v>
      </c>
      <c r="L10" s="53">
        <f t="shared" si="1"/>
        <v>13720</v>
      </c>
    </row>
    <row r="11" spans="1:14" x14ac:dyDescent="0.2">
      <c r="A11">
        <v>10</v>
      </c>
      <c r="B11" s="50"/>
      <c r="C11">
        <v>34300</v>
      </c>
      <c r="D11" s="74">
        <f t="shared" si="2"/>
        <v>34300</v>
      </c>
      <c r="E11" s="74">
        <f t="shared" si="4"/>
        <v>343000</v>
      </c>
      <c r="F11" s="75" t="s">
        <v>59</v>
      </c>
      <c r="G11" s="75" t="s">
        <v>70</v>
      </c>
      <c r="H11" s="75"/>
      <c r="I11" s="53">
        <f t="shared" si="5"/>
        <v>10290</v>
      </c>
      <c r="J11" s="53">
        <f t="shared" si="3"/>
        <v>6860</v>
      </c>
      <c r="K11" s="53">
        <f t="shared" si="0"/>
        <v>3430</v>
      </c>
      <c r="L11" s="76">
        <f t="shared" si="1"/>
        <v>13720</v>
      </c>
      <c r="M11" t="s">
        <v>71</v>
      </c>
    </row>
    <row r="12" spans="1:14" x14ac:dyDescent="0.2">
      <c r="A12">
        <v>11</v>
      </c>
      <c r="C12">
        <v>34300</v>
      </c>
      <c r="D12" s="74">
        <f t="shared" si="2"/>
        <v>34300</v>
      </c>
      <c r="E12" s="74">
        <f t="shared" si="4"/>
        <v>377300</v>
      </c>
      <c r="F12" s="75" t="s">
        <v>59</v>
      </c>
      <c r="G12" s="75" t="s">
        <v>72</v>
      </c>
      <c r="H12" s="75"/>
      <c r="I12" s="53">
        <f t="shared" si="5"/>
        <v>10290</v>
      </c>
      <c r="J12" s="53">
        <f t="shared" si="3"/>
        <v>6860</v>
      </c>
      <c r="K12" s="53">
        <f t="shared" si="0"/>
        <v>3430</v>
      </c>
      <c r="L12" s="76">
        <f t="shared" si="1"/>
        <v>13720</v>
      </c>
      <c r="M12" t="s">
        <v>73</v>
      </c>
    </row>
    <row r="13" spans="1:14" x14ac:dyDescent="0.2">
      <c r="A13">
        <v>12</v>
      </c>
      <c r="C13">
        <v>34300</v>
      </c>
      <c r="D13" s="74">
        <f t="shared" si="2"/>
        <v>34300</v>
      </c>
      <c r="E13" s="74">
        <f t="shared" si="4"/>
        <v>411600</v>
      </c>
      <c r="F13" s="75" t="s">
        <v>59</v>
      </c>
      <c r="G13" s="75" t="s">
        <v>74</v>
      </c>
      <c r="H13" s="75"/>
      <c r="I13" s="53">
        <f t="shared" si="5"/>
        <v>10290</v>
      </c>
      <c r="J13" s="53">
        <f t="shared" si="3"/>
        <v>6860</v>
      </c>
      <c r="K13" s="76">
        <f t="shared" si="0"/>
        <v>3430</v>
      </c>
      <c r="L13" s="76">
        <f t="shared" si="1"/>
        <v>13720</v>
      </c>
    </row>
    <row r="14" spans="1:14" x14ac:dyDescent="0.2">
      <c r="A14">
        <v>13</v>
      </c>
      <c r="C14">
        <v>34300</v>
      </c>
      <c r="D14" s="74">
        <f t="shared" si="2"/>
        <v>34300</v>
      </c>
      <c r="E14" s="74">
        <f t="shared" si="4"/>
        <v>445900</v>
      </c>
      <c r="F14" s="75" t="s">
        <v>59</v>
      </c>
      <c r="G14" s="75" t="s">
        <v>75</v>
      </c>
      <c r="H14" s="75"/>
      <c r="I14" s="53">
        <f t="shared" si="5"/>
        <v>10290</v>
      </c>
      <c r="J14" s="53">
        <f t="shared" si="3"/>
        <v>6860</v>
      </c>
      <c r="K14" s="76">
        <f t="shared" si="0"/>
        <v>3430</v>
      </c>
      <c r="L14" s="76">
        <f t="shared" si="1"/>
        <v>13720</v>
      </c>
    </row>
    <row r="15" spans="1:14" x14ac:dyDescent="0.2">
      <c r="A15">
        <v>14</v>
      </c>
      <c r="C15">
        <v>34300</v>
      </c>
      <c r="D15" s="74">
        <f t="shared" si="2"/>
        <v>34300</v>
      </c>
      <c r="E15" s="74">
        <f t="shared" si="4"/>
        <v>480200</v>
      </c>
      <c r="F15" s="75" t="s">
        <v>59</v>
      </c>
      <c r="G15" s="75" t="s">
        <v>76</v>
      </c>
      <c r="H15" s="75"/>
      <c r="I15" s="53">
        <f t="shared" si="5"/>
        <v>10290</v>
      </c>
      <c r="J15" s="53">
        <f t="shared" si="3"/>
        <v>6860</v>
      </c>
      <c r="K15" s="76">
        <f t="shared" si="0"/>
        <v>3430</v>
      </c>
      <c r="L15" s="76">
        <f t="shared" si="1"/>
        <v>13720</v>
      </c>
    </row>
    <row r="16" spans="1:14" x14ac:dyDescent="0.2">
      <c r="A16" s="56"/>
      <c r="B16" s="56"/>
      <c r="C16" s="56"/>
      <c r="D16" s="57"/>
      <c r="E16" s="57"/>
      <c r="F16" s="56"/>
      <c r="G16" s="56"/>
      <c r="H16" t="s">
        <v>77</v>
      </c>
      <c r="I16" s="55">
        <f>E15*0.3</f>
        <v>144060</v>
      </c>
      <c r="J16" s="55">
        <f>E15*0.2</f>
        <v>96040</v>
      </c>
      <c r="K16" s="55">
        <f>E15*0.1</f>
        <v>48020</v>
      </c>
      <c r="L16" s="55">
        <f>E15-I16-K16-J16</f>
        <v>192080</v>
      </c>
      <c r="M16" s="55">
        <f>SUM(I16:L16)</f>
        <v>480200</v>
      </c>
    </row>
    <row r="17" spans="1:15" x14ac:dyDescent="0.2">
      <c r="A17" s="56"/>
      <c r="B17" s="56"/>
      <c r="C17" s="56"/>
      <c r="D17" s="57"/>
      <c r="E17" s="57"/>
      <c r="F17" s="56"/>
      <c r="G17" s="56"/>
      <c r="I17" s="58">
        <f>I16/480200</f>
        <v>0.3</v>
      </c>
      <c r="J17" s="58">
        <v>0.2</v>
      </c>
      <c r="K17" s="58">
        <v>0.1</v>
      </c>
      <c r="L17" s="58">
        <v>0.4</v>
      </c>
      <c r="M17" s="58">
        <f>SUM(I17:L17)</f>
        <v>1</v>
      </c>
    </row>
    <row r="18" spans="1:15" x14ac:dyDescent="0.2">
      <c r="A18">
        <v>15</v>
      </c>
      <c r="B18">
        <v>7400</v>
      </c>
      <c r="D18" s="51">
        <v>6200</v>
      </c>
      <c r="F18" t="s">
        <v>78</v>
      </c>
      <c r="G18" t="s">
        <v>79</v>
      </c>
      <c r="O18" s="58">
        <v>1</v>
      </c>
    </row>
    <row r="19" spans="1:15" x14ac:dyDescent="0.2">
      <c r="A19">
        <v>16</v>
      </c>
      <c r="B19">
        <v>5145</v>
      </c>
      <c r="D19" s="51">
        <f>B19+C19</f>
        <v>5145</v>
      </c>
      <c r="F19" t="s">
        <v>80</v>
      </c>
      <c r="G19" t="s">
        <v>81</v>
      </c>
      <c r="I19" s="59"/>
      <c r="O19" s="60" t="s">
        <v>82</v>
      </c>
    </row>
    <row r="20" spans="1:15" x14ac:dyDescent="0.2">
      <c r="A20">
        <v>17</v>
      </c>
      <c r="D20" s="61">
        <v>10010</v>
      </c>
      <c r="F20" t="s">
        <v>83</v>
      </c>
      <c r="G20" t="s">
        <v>84</v>
      </c>
    </row>
    <row r="21" spans="1:15" x14ac:dyDescent="0.2">
      <c r="A21">
        <v>18</v>
      </c>
      <c r="D21" s="62">
        <v>966.8</v>
      </c>
      <c r="F21" t="s">
        <v>85</v>
      </c>
      <c r="G21" t="s">
        <v>86</v>
      </c>
    </row>
    <row r="22" spans="1:15" x14ac:dyDescent="0.2">
      <c r="D22" s="62"/>
    </row>
    <row r="23" spans="1:15" x14ac:dyDescent="0.2">
      <c r="D23" s="62"/>
    </row>
    <row r="24" spans="1:15" x14ac:dyDescent="0.2">
      <c r="D24" s="62"/>
    </row>
    <row r="25" spans="1:15" x14ac:dyDescent="0.2">
      <c r="D25" s="62"/>
    </row>
    <row r="26" spans="1:15" x14ac:dyDescent="0.2">
      <c r="D26" s="62"/>
    </row>
    <row r="27" spans="1:15" x14ac:dyDescent="0.2">
      <c r="D27" s="62"/>
    </row>
    <row r="28" spans="1:15" x14ac:dyDescent="0.2">
      <c r="B28" s="55">
        <f>SUM(B2:B20)</f>
        <v>300000</v>
      </c>
      <c r="C28" s="55">
        <f>SUM(C2:C20)</f>
        <v>192745</v>
      </c>
      <c r="D28" s="55">
        <f>SUM(D2:D21)</f>
        <v>502521.8</v>
      </c>
      <c r="I28" s="74">
        <f t="shared" ref="I28:J28" si="6">SUM(I2:I15)</f>
        <v>144060</v>
      </c>
      <c r="J28" s="74">
        <f t="shared" si="6"/>
        <v>96040</v>
      </c>
      <c r="K28" s="74">
        <f>SUM(K2:K15)</f>
        <v>48020</v>
      </c>
      <c r="L28" s="74">
        <f>SUM(L9:L15)+SUM(L2:L6)</f>
        <v>164640</v>
      </c>
    </row>
    <row r="29" spans="1:15" x14ac:dyDescent="0.2">
      <c r="K29" t="s">
        <v>96</v>
      </c>
    </row>
    <row r="30" spans="1:15" x14ac:dyDescent="0.2">
      <c r="B30" s="63"/>
      <c r="I30" s="55"/>
    </row>
    <row r="31" spans="1:15" ht="25.5" x14ac:dyDescent="0.2">
      <c r="A31" s="64" t="s">
        <v>87</v>
      </c>
      <c r="B31" s="65"/>
      <c r="C31" s="65"/>
      <c r="D31" s="66">
        <f>SUM(D2:D21)</f>
        <v>502521.8</v>
      </c>
      <c r="G31" s="67" t="s">
        <v>88</v>
      </c>
      <c r="I31" s="68"/>
    </row>
    <row r="32" spans="1:15" ht="25.5" x14ac:dyDescent="0.2">
      <c r="A32" s="64" t="s">
        <v>89</v>
      </c>
      <c r="B32" s="66"/>
      <c r="C32" s="66"/>
      <c r="D32" s="69">
        <v>1</v>
      </c>
      <c r="G32" s="70" t="s">
        <v>90</v>
      </c>
      <c r="I32" s="71"/>
      <c r="L32" s="78">
        <f>(SUM(D18:D21)+SUM(I28:L28))/D31</f>
        <v>0.9453954037416884</v>
      </c>
    </row>
    <row r="33" spans="1:9" ht="38.25" x14ac:dyDescent="0.2">
      <c r="A33" s="64" t="s">
        <v>91</v>
      </c>
      <c r="B33" s="65"/>
      <c r="C33" s="65"/>
      <c r="D33" s="72">
        <f>D31*D32</f>
        <v>502521.8</v>
      </c>
      <c r="G33" s="52" t="s">
        <v>92</v>
      </c>
    </row>
    <row r="34" spans="1:9" x14ac:dyDescent="0.2">
      <c r="A34" s="65"/>
      <c r="B34" s="65"/>
      <c r="C34" s="65"/>
      <c r="D34" s="65"/>
      <c r="G34" s="81" t="s">
        <v>97</v>
      </c>
      <c r="I34" s="55"/>
    </row>
    <row r="35" spans="1:9" x14ac:dyDescent="0.2">
      <c r="A35" s="65" t="s">
        <v>93</v>
      </c>
      <c r="B35" s="66"/>
      <c r="C35" s="65"/>
      <c r="D35" s="66">
        <f>SUM(I2:I15)+K11+K12+SUM(J2:J15)+(K2+L2)+K3+(K9+L9)+K10+SUM(D18:D21)+L10+SUM(K4:K8)+SUM(K13:K15)+SUM(L2:L7)+SUM(L11:L15)</f>
        <v>502521.8</v>
      </c>
      <c r="I35" s="71"/>
    </row>
    <row r="36" spans="1:9" x14ac:dyDescent="0.2">
      <c r="A36" s="65" t="s">
        <v>94</v>
      </c>
      <c r="B36" s="65"/>
      <c r="C36" s="65"/>
      <c r="D36" s="69">
        <f>D35/D31</f>
        <v>1</v>
      </c>
    </row>
    <row r="37" spans="1:9" x14ac:dyDescent="0.2">
      <c r="A37" s="65" t="s">
        <v>95</v>
      </c>
      <c r="B37" s="65"/>
      <c r="C37" s="65"/>
      <c r="D37" s="66">
        <f>D35-D33</f>
        <v>0</v>
      </c>
      <c r="E37" s="63">
        <f>D35/D33</f>
        <v>1</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2"/>
  <sheetViews>
    <sheetView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90" t="s">
        <v>9</v>
      </c>
      <c r="B1" s="90"/>
      <c r="C1" s="90"/>
      <c r="D1" s="90"/>
      <c r="E1" s="90"/>
      <c r="F1" s="90"/>
      <c r="G1" s="90"/>
      <c r="H1" s="90"/>
      <c r="I1" s="90"/>
      <c r="J1" s="90"/>
    </row>
    <row r="2" spans="1:10" ht="15.75" x14ac:dyDescent="0.25">
      <c r="A2" s="90" t="s">
        <v>26</v>
      </c>
      <c r="B2" s="90"/>
      <c r="C2" s="90"/>
      <c r="D2" s="90"/>
      <c r="E2" s="90"/>
      <c r="F2" s="90"/>
      <c r="G2" s="90"/>
      <c r="H2" s="90"/>
      <c r="I2" s="90"/>
      <c r="J2" s="90"/>
    </row>
    <row r="3" spans="1:10" ht="15.75" x14ac:dyDescent="0.25">
      <c r="A3" s="90" t="s">
        <v>3</v>
      </c>
      <c r="B3" s="90"/>
      <c r="C3" s="90"/>
      <c r="D3" s="90"/>
      <c r="E3" s="90"/>
      <c r="F3" s="90"/>
      <c r="G3" s="90"/>
      <c r="H3" s="90"/>
      <c r="I3" s="90"/>
      <c r="J3" s="90"/>
    </row>
    <row r="5" spans="1:10" ht="42.75" customHeight="1" x14ac:dyDescent="0.2">
      <c r="A5" s="92" t="s">
        <v>28</v>
      </c>
      <c r="B5" s="92"/>
      <c r="C5" s="92"/>
      <c r="D5" s="92"/>
      <c r="E5" s="92"/>
      <c r="F5" s="92"/>
      <c r="G5" s="92"/>
      <c r="H5" s="92"/>
      <c r="I5" s="92"/>
      <c r="J5" s="92"/>
    </row>
    <row r="6" spans="1:10" ht="19.5" customHeight="1" x14ac:dyDescent="0.2"/>
    <row r="7" spans="1:10" ht="40.5" customHeight="1" x14ac:dyDescent="0.2">
      <c r="A7" s="93" t="s">
        <v>34</v>
      </c>
      <c r="B7" s="94"/>
      <c r="C7" s="94"/>
      <c r="D7" s="94"/>
      <c r="E7" s="94"/>
      <c r="F7" s="94"/>
      <c r="G7" s="94"/>
      <c r="H7" s="94"/>
      <c r="I7" s="94"/>
      <c r="J7" s="94"/>
    </row>
    <row r="8" spans="1:10" ht="19.5" customHeight="1" x14ac:dyDescent="0.2"/>
    <row r="9" spans="1:10" ht="30.75" customHeight="1" x14ac:dyDescent="0.2">
      <c r="A9" s="92" t="s">
        <v>27</v>
      </c>
      <c r="B9" s="92"/>
      <c r="C9" s="92"/>
      <c r="D9" s="92"/>
      <c r="E9" s="92"/>
      <c r="F9" s="92"/>
      <c r="G9" s="92"/>
      <c r="H9" s="92"/>
      <c r="I9" s="92"/>
      <c r="J9" s="92"/>
    </row>
    <row r="10" spans="1:10" ht="22.5" customHeight="1" x14ac:dyDescent="0.3">
      <c r="A10" s="46" t="s">
        <v>11</v>
      </c>
      <c r="B10" s="3"/>
      <c r="C10" s="3"/>
      <c r="D10" s="3"/>
      <c r="E10" s="3"/>
      <c r="F10" s="3"/>
      <c r="G10" s="3"/>
      <c r="H10" s="3"/>
    </row>
    <row r="11" spans="1:10" ht="30.75" customHeight="1" x14ac:dyDescent="0.2">
      <c r="A11" s="91" t="s">
        <v>29</v>
      </c>
      <c r="B11" s="94"/>
      <c r="C11" s="94"/>
      <c r="D11" s="94"/>
      <c r="E11" s="94"/>
      <c r="F11" s="94"/>
      <c r="G11" s="94"/>
      <c r="H11" s="94"/>
      <c r="I11" s="94"/>
      <c r="J11" s="94"/>
    </row>
    <row r="12" spans="1:10" ht="69.75" customHeight="1" x14ac:dyDescent="0.2">
      <c r="B12" s="91" t="s">
        <v>30</v>
      </c>
      <c r="C12" s="92"/>
      <c r="D12" s="92"/>
      <c r="E12" s="92"/>
      <c r="F12" s="92"/>
      <c r="G12" s="92"/>
      <c r="H12" s="92"/>
      <c r="I12" s="92"/>
    </row>
    <row r="13" spans="1:10" ht="30" customHeight="1" x14ac:dyDescent="0.2">
      <c r="A13" s="3"/>
      <c r="B13" s="3"/>
      <c r="C13" s="3"/>
      <c r="D13" s="3"/>
      <c r="E13" s="3"/>
      <c r="F13" s="3"/>
      <c r="G13" s="3"/>
      <c r="H13" s="3"/>
    </row>
    <row r="14" spans="1:10" ht="45" customHeight="1" x14ac:dyDescent="0.2">
      <c r="A14" s="92" t="s">
        <v>31</v>
      </c>
      <c r="B14" s="95"/>
      <c r="C14" s="95"/>
      <c r="D14" s="95"/>
      <c r="E14" s="95"/>
      <c r="F14" s="95"/>
      <c r="G14" s="95"/>
      <c r="H14" s="95"/>
      <c r="I14" s="95"/>
      <c r="J14" s="95"/>
    </row>
    <row r="15" spans="1:10" ht="19.5" customHeight="1" x14ac:dyDescent="0.2">
      <c r="A15" s="3"/>
      <c r="B15" s="3"/>
      <c r="C15" s="3"/>
      <c r="D15" s="3"/>
      <c r="E15" s="3"/>
      <c r="F15" s="3"/>
      <c r="G15" s="3"/>
      <c r="H15" s="3"/>
    </row>
    <row r="16" spans="1:10" ht="72" customHeight="1" x14ac:dyDescent="0.2">
      <c r="A16" s="91" t="s">
        <v>32</v>
      </c>
      <c r="B16" s="96"/>
      <c r="C16" s="96"/>
      <c r="D16" s="96"/>
      <c r="E16" s="96"/>
      <c r="F16" s="96"/>
      <c r="G16" s="96"/>
      <c r="H16" s="96"/>
      <c r="I16" s="96"/>
      <c r="J16" s="96"/>
    </row>
    <row r="17" spans="1:10" ht="19.5" customHeight="1" x14ac:dyDescent="0.2"/>
    <row r="18" spans="1:10" ht="56.25" customHeight="1" x14ac:dyDescent="0.2">
      <c r="A18" s="95" t="s">
        <v>0</v>
      </c>
      <c r="B18" s="96"/>
      <c r="C18" s="96"/>
      <c r="D18" s="96"/>
      <c r="E18" s="96"/>
      <c r="F18" s="96"/>
      <c r="G18" s="96"/>
      <c r="H18" s="96"/>
      <c r="I18" s="96"/>
      <c r="J18" s="96"/>
    </row>
    <row r="19" spans="1:10" ht="20.25" customHeight="1" x14ac:dyDescent="0.2"/>
    <row r="20" spans="1:10" ht="57.75" customHeight="1" x14ac:dyDescent="0.2">
      <c r="A20" s="91" t="s">
        <v>33</v>
      </c>
      <c r="B20" s="96"/>
      <c r="C20" s="96"/>
      <c r="D20" s="96"/>
      <c r="E20" s="96"/>
      <c r="F20" s="96"/>
      <c r="G20" s="96"/>
      <c r="H20" s="96"/>
      <c r="I20" s="96"/>
      <c r="J20" s="96"/>
    </row>
    <row r="21" spans="1:10" ht="19.5" customHeight="1" x14ac:dyDescent="0.2"/>
    <row r="22" spans="1:10" ht="31.5" customHeight="1" x14ac:dyDescent="0.2">
      <c r="A22" s="95" t="s">
        <v>13</v>
      </c>
      <c r="B22" s="95"/>
      <c r="C22" s="95"/>
      <c r="D22" s="95"/>
      <c r="E22" s="95"/>
      <c r="F22" s="95"/>
      <c r="G22" s="95"/>
      <c r="H22" s="95"/>
      <c r="I22" s="95"/>
      <c r="J22" s="95"/>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With steps</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Sandesh Gopinath</cp:lastModifiedBy>
  <cp:lastPrinted>2015-07-09T19:46:36Z</cp:lastPrinted>
  <dcterms:created xsi:type="dcterms:W3CDTF">2007-10-19T12:34:40Z</dcterms:created>
  <dcterms:modified xsi:type="dcterms:W3CDTF">2025-07-22T15:12:51Z</dcterms:modified>
</cp:coreProperties>
</file>