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sbrooks\report\Internal\JLAB\2022-10-25\"/>
    </mc:Choice>
  </mc:AlternateContent>
  <xr:revisionPtr revIDLastSave="0" documentId="13_ncr:1_{4D990CD3-A05D-4D6C-84A2-6F3ECA0F974A}" xr6:coauthVersionLast="47" xr6:coauthVersionMax="47" xr10:uidLastSave="{00000000-0000-0000-0000-000000000000}"/>
  <bookViews>
    <workbookView xWindow="8028" yWindow="1332" windowWidth="15948" windowHeight="12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F28" i="1"/>
  <c r="E28" i="1"/>
  <c r="D28" i="1"/>
  <c r="F27" i="1"/>
  <c r="E27" i="1"/>
  <c r="D27" i="1"/>
  <c r="G27" i="1" s="1"/>
  <c r="F26" i="1"/>
  <c r="E26" i="1"/>
  <c r="D26" i="1"/>
  <c r="F25" i="1"/>
  <c r="E25" i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I3" i="1"/>
  <c r="I4" i="1"/>
  <c r="I5" i="1"/>
  <c r="E10" i="1"/>
  <c r="F10" i="1"/>
  <c r="E11" i="1"/>
  <c r="G11" i="1" s="1"/>
  <c r="F11" i="1"/>
  <c r="E12" i="1"/>
  <c r="F12" i="1"/>
  <c r="F9" i="1"/>
  <c r="E9" i="1"/>
  <c r="D10" i="1"/>
  <c r="D11" i="1"/>
  <c r="D12" i="1"/>
  <c r="D9" i="1"/>
  <c r="J2" i="1"/>
  <c r="H3" i="1"/>
  <c r="J3" i="1" s="1"/>
  <c r="H4" i="1"/>
  <c r="J4" i="1" s="1"/>
  <c r="H5" i="1"/>
  <c r="J5" i="1" s="1"/>
  <c r="H2" i="1"/>
  <c r="G3" i="1"/>
  <c r="G4" i="1"/>
  <c r="G5" i="1"/>
  <c r="G2" i="1"/>
  <c r="I2" i="1" s="1"/>
  <c r="G9" i="1" l="1"/>
  <c r="G28" i="1"/>
  <c r="G25" i="1"/>
  <c r="G26" i="1"/>
  <c r="H9" i="1"/>
  <c r="I9" i="1" s="1"/>
  <c r="H11" i="1"/>
  <c r="I11" i="1" s="1"/>
  <c r="H26" i="1"/>
  <c r="I26" i="1" s="1"/>
  <c r="H25" i="1"/>
  <c r="I25" i="1" s="1"/>
  <c r="H27" i="1"/>
  <c r="I27" i="1" s="1"/>
  <c r="H28" i="1"/>
  <c r="I28" i="1" s="1"/>
  <c r="H12" i="1"/>
  <c r="J25" i="1"/>
  <c r="J26" i="1"/>
  <c r="J27" i="1"/>
  <c r="J28" i="1"/>
  <c r="J18" i="1"/>
  <c r="J19" i="1"/>
  <c r="J20" i="1"/>
  <c r="J21" i="1"/>
  <c r="G12" i="1"/>
  <c r="I12" i="1" s="1"/>
  <c r="H10" i="1"/>
  <c r="G10" i="1"/>
  <c r="J11" i="1"/>
  <c r="J9" i="1"/>
  <c r="J12" i="1" l="1"/>
  <c r="I10" i="1"/>
  <c r="J10" i="1"/>
</calcChain>
</file>

<file path=xl/sharedStrings.xml><?xml version="1.0" encoding="utf-8"?>
<sst xmlns="http://schemas.openxmlformats.org/spreadsheetml/2006/main" count="79" uniqueCount="20">
  <si>
    <t>Lattice</t>
  </si>
  <si>
    <t>East</t>
  </si>
  <si>
    <t>West</t>
  </si>
  <si>
    <t>Magnet</t>
  </si>
  <si>
    <t>BD</t>
  </si>
  <si>
    <t>BF</t>
  </si>
  <si>
    <t xml:space="preserve"> Component local x min</t>
  </si>
  <si>
    <t>x max</t>
  </si>
  <si>
    <t>Dipole</t>
  </si>
  <si>
    <t>Quad</t>
  </si>
  <si>
    <t>Recentered dipole</t>
  </si>
  <si>
    <t>Half-excursion</t>
  </si>
  <si>
    <t>Command</t>
  </si>
  <si>
    <t>gradscale</t>
  </si>
  <si>
    <t>Bent magnets with:</t>
  </si>
  <si>
    <t>#dxF=-0.0014; dxD=-0.0016;</t>
  </si>
  <si>
    <t>Peak |B|</t>
  </si>
  <si>
    <t>East:</t>
  </si>
  <si>
    <t>West:</t>
  </si>
  <si>
    <t>#dxF=-0.0015; dxD=-0.0012;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</si>
</sst>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/>
  </sheetViews>
  <sheetFormatPr defaultRowHeight="14.4" x14ac:dyDescent="0.3"/>
  <sheetData>
    <row r="1" spans="1:10" x14ac:dyDescent="0.3">
      <c r="A1" t="s">
        <v>0</v>
      </c>
      <c r="B1" t="s">
        <v>3</v>
      </c>
      <c r="C1" t="s">
        <v>8</v>
      </c>
      <c r="D1" t="s">
        <v>9</v>
      </c>
      <c r="E1" t="s">
        <v>6</v>
      </c>
      <c r="F1" t="s">
        <v>7</v>
      </c>
      <c r="G1" t="s">
        <v>10</v>
      </c>
      <c r="H1" t="s">
        <v>11</v>
      </c>
      <c r="I1" t="s">
        <v>16</v>
      </c>
      <c r="J1" t="s">
        <v>12</v>
      </c>
    </row>
    <row r="2" spans="1:10" x14ac:dyDescent="0.3">
      <c r="A2" t="s">
        <v>1</v>
      </c>
      <c r="B2" t="s">
        <v>4</v>
      </c>
      <c r="C2">
        <v>-0.38275499572232502</v>
      </c>
      <c r="D2">
        <v>72.400000000000006</v>
      </c>
      <c r="E2">
        <v>-1.7501478391000001E-2</v>
      </c>
      <c r="F2">
        <v>2.1492914705999499E-3</v>
      </c>
      <c r="G2">
        <f>C2+D2*AVERAGE(E2:F2)</f>
        <v>-0.93850416224080702</v>
      </c>
      <c r="H2">
        <f>0.5*(F2-E2)</f>
        <v>9.8253849307999748E-3</v>
      </c>
      <c r="I2">
        <f>ABS(G2)+ABS(D2)*H2</f>
        <v>1.6498620312307253</v>
      </c>
      <c r="J2" t="str">
        <f>"halbacharea name=CEBAF_Sep'22_"&amp;A2&amp;"_"&amp;B2&amp;" gfr="&amp;H2&amp;" R="&amp;(H2+0.008)&amp;" yoval=8e-3 dipole="&amp;G2&amp;" quad="&amp;D2&amp;" Br="&amp;(1.3*0.96)&amp;" wedges=24 thmidplane=12 ymidplane=4e-3"</f>
        <v>halbacharea name=CEBAF_Sep'22_East_BD gfr=0.00982538493079997 R=0.0178253849308 yoval=8e-3 dipole=-0.938504162240807 quad=72.4 Br=1.248 wedges=24 thmidplane=12 ymidplane=4e-3</v>
      </c>
    </row>
    <row r="3" spans="1:10" x14ac:dyDescent="0.3">
      <c r="A3" t="s">
        <v>1</v>
      </c>
      <c r="B3" t="s">
        <v>5</v>
      </c>
      <c r="C3">
        <v>-1.28150525194093</v>
      </c>
      <c r="D3">
        <v>-68.55</v>
      </c>
      <c r="E3">
        <v>-2.2800863241080899E-2</v>
      </c>
      <c r="F3">
        <v>4.1651491632260203E-3</v>
      </c>
      <c r="G3">
        <f t="shared" ref="G3:G5" si="0">C3+D3*AVERAGE(E3:F3)</f>
        <v>-0.64276615192245401</v>
      </c>
      <c r="H3">
        <f t="shared" ref="H3:H5" si="1">0.5*(F3-E3)</f>
        <v>1.3483006202153459E-2</v>
      </c>
      <c r="I3">
        <f t="shared" ref="I3:I5" si="2">ABS(G3)+ABS(D3)*H3</f>
        <v>1.5670262270800737</v>
      </c>
      <c r="J3" t="str">
        <f t="shared" ref="J3:J5" si="3">"halbacharea name=CEBAF_Sep'22_"&amp;A3&amp;"_"&amp;B3&amp;" gfr="&amp;H3&amp;" R="&amp;(H3+0.008)&amp;" yoval=8e-3 dipole="&amp;G3&amp;" quad="&amp;D3&amp;" Br="&amp;(1.3*0.96)&amp;" wedges=24 thmidplane=12 ymidplane=4e-3"</f>
        <v>halbacharea name=CEBAF_Sep'22_East_BF gfr=0.0134830062021535 R=0.0214830062021535 yoval=8e-3 dipole=-0.642766151922454 quad=-68.55 Br=1.248 wedges=24 thmidplane=12 ymidplane=4e-3</v>
      </c>
    </row>
    <row r="4" spans="1:10" x14ac:dyDescent="0.3">
      <c r="A4" t="s">
        <v>2</v>
      </c>
      <c r="B4" t="s">
        <v>4</v>
      </c>
      <c r="C4">
        <v>-0.42762398837339799</v>
      </c>
      <c r="D4">
        <v>89.643365000000003</v>
      </c>
      <c r="E4">
        <v>-1.4264028918225599E-2</v>
      </c>
      <c r="F4">
        <v>2.8511474575459599E-3</v>
      </c>
      <c r="G4">
        <f t="shared" si="0"/>
        <v>-0.93916853761411712</v>
      </c>
      <c r="H4">
        <f t="shared" si="1"/>
        <v>8.5575881878857795E-3</v>
      </c>
      <c r="I4">
        <f t="shared" si="2"/>
        <v>1.7062995390604505</v>
      </c>
      <c r="J4" t="str">
        <f t="shared" si="3"/>
        <v>halbacharea name=CEBAF_Sep'22_West_BD gfr=0.00855758818788578 R=0.0165575881878858 yoval=8e-3 dipole=-0.939168537614117 quad=89.643365 Br=1.248 wedges=24 thmidplane=12 ymidplane=4e-3</v>
      </c>
    </row>
    <row r="5" spans="1:10" x14ac:dyDescent="0.3">
      <c r="A5" t="s">
        <v>2</v>
      </c>
      <c r="B5" t="s">
        <v>5</v>
      </c>
      <c r="C5">
        <v>-1.2099158327644499</v>
      </c>
      <c r="D5">
        <v>-71.605506000000005</v>
      </c>
      <c r="E5">
        <v>-1.8565380835044699E-2</v>
      </c>
      <c r="F5">
        <v>5.3931593976394403E-3</v>
      </c>
      <c r="G5">
        <f t="shared" si="0"/>
        <v>-0.73831404217972441</v>
      </c>
      <c r="H5">
        <f t="shared" si="1"/>
        <v>1.197927011634207E-2</v>
      </c>
      <c r="I5">
        <f t="shared" si="2"/>
        <v>1.5960957403710774</v>
      </c>
      <c r="J5" t="str">
        <f t="shared" si="3"/>
        <v>halbacharea name=CEBAF_Sep'22_West_BF gfr=0.0119792701163421 R=0.0199792701163421 yoval=8e-3 dipole=-0.738314042179724 quad=-71.605506 Br=1.248 wedges=24 thmidplane=12 ymidplane=4e-3</v>
      </c>
    </row>
    <row r="7" spans="1:10" x14ac:dyDescent="0.3">
      <c r="A7" t="s">
        <v>13</v>
      </c>
      <c r="B7">
        <v>0.6</v>
      </c>
    </row>
    <row r="8" spans="1:10" x14ac:dyDescent="0.3">
      <c r="A8" t="s">
        <v>0</v>
      </c>
      <c r="B8" t="s">
        <v>3</v>
      </c>
      <c r="C8" t="s">
        <v>8</v>
      </c>
      <c r="D8" t="s">
        <v>9</v>
      </c>
      <c r="E8" t="s">
        <v>6</v>
      </c>
      <c r="F8" t="s">
        <v>7</v>
      </c>
      <c r="G8" t="s">
        <v>10</v>
      </c>
      <c r="H8" t="s">
        <v>11</v>
      </c>
      <c r="I8" t="s">
        <v>16</v>
      </c>
      <c r="J8" t="s">
        <v>12</v>
      </c>
    </row>
    <row r="9" spans="1:10" x14ac:dyDescent="0.3">
      <c r="A9" t="s">
        <v>1</v>
      </c>
      <c r="B9" t="s">
        <v>4</v>
      </c>
      <c r="C9">
        <v>-0.38275499572232502</v>
      </c>
      <c r="D9">
        <f>D2*$B$7</f>
        <v>43.440000000000005</v>
      </c>
      <c r="E9">
        <f>E2/$B$7</f>
        <v>-2.916913065166667E-2</v>
      </c>
      <c r="F9">
        <f>F2/$B$7</f>
        <v>3.5821524509999166E-3</v>
      </c>
      <c r="G9">
        <f>C9+D9*AVERAGE(E9:F9)</f>
        <v>-0.93850416224080702</v>
      </c>
      <c r="H9">
        <f>0.5*(F9-E9)</f>
        <v>1.6375641551333295E-2</v>
      </c>
      <c r="I9">
        <f>ABS(G9)+ABS(D9)*H9</f>
        <v>1.6498620312307253</v>
      </c>
      <c r="J9" t="str">
        <f>"halbacharea name=CEBAF_Sep'22_"&amp;A9&amp;"_"&amp;B9&amp;" gfr="&amp;H9&amp;" R="&amp;(H9+0.008)&amp;" yoval=8e-3 dipole="&amp;G9&amp;" quad="&amp;D9&amp;" Br="&amp;(1.3*0.96)&amp;" wedges=24 thmidplane=12 ymidplane=3e-3"</f>
        <v>halbacharea name=CEBAF_Sep'22_East_BD gfr=0.0163756415513333 R=0.0243756415513333 yoval=8e-3 dipole=-0.938504162240807 quad=43.44 Br=1.248 wedges=24 thmidplane=12 ymidplane=3e-3</v>
      </c>
    </row>
    <row r="10" spans="1:10" x14ac:dyDescent="0.3">
      <c r="A10" t="s">
        <v>1</v>
      </c>
      <c r="B10" t="s">
        <v>5</v>
      </c>
      <c r="C10">
        <v>-1.28150525194093</v>
      </c>
      <c r="D10">
        <f t="shared" ref="D10:D12" si="4">D3*$B$7</f>
        <v>-41.129999999999995</v>
      </c>
      <c r="E10">
        <f t="shared" ref="E10:F10" si="5">E3/$B$7</f>
        <v>-3.8001438735134833E-2</v>
      </c>
      <c r="F10">
        <f t="shared" si="5"/>
        <v>6.9419152720433678E-3</v>
      </c>
      <c r="G10">
        <f t="shared" ref="G10:G12" si="6">C10+D10*AVERAGE(E10:F10)</f>
        <v>-0.64276615192245412</v>
      </c>
      <c r="H10">
        <f t="shared" ref="H10:H12" si="7">0.5*(F10-E10)</f>
        <v>2.24716770035891E-2</v>
      </c>
      <c r="I10">
        <f t="shared" ref="I10:I12" si="8">ABS(G10)+ABS(D10)*H10</f>
        <v>1.5670262270800737</v>
      </c>
      <c r="J10" t="str">
        <f t="shared" ref="J10:J12" si="9">"halbacharea name=CEBAF_Sep'22_"&amp;A10&amp;"_"&amp;B10&amp;" gfr="&amp;H10&amp;" R="&amp;(H10+0.008)&amp;" yoval=8e-3 dipole="&amp;G10&amp;" quad="&amp;D10&amp;" Br="&amp;(1.3*0.96)&amp;" wedges=24 thmidplane=12 ymidplane=3e-3"</f>
        <v>halbacharea name=CEBAF_Sep'22_East_BF gfr=0.0224716770035891 R=0.0304716770035891 yoval=8e-3 dipole=-0.642766151922454 quad=-41.13 Br=1.248 wedges=24 thmidplane=12 ymidplane=3e-3</v>
      </c>
    </row>
    <row r="11" spans="1:10" x14ac:dyDescent="0.3">
      <c r="A11" t="s">
        <v>2</v>
      </c>
      <c r="B11" t="s">
        <v>4</v>
      </c>
      <c r="C11">
        <v>-0.42762398837339799</v>
      </c>
      <c r="D11">
        <f t="shared" si="4"/>
        <v>53.786019000000003</v>
      </c>
      <c r="E11">
        <f t="shared" ref="E11:F11" si="10">E4/$B$7</f>
        <v>-2.3773381530376E-2</v>
      </c>
      <c r="F11">
        <f t="shared" si="10"/>
        <v>4.7519124292432664E-3</v>
      </c>
      <c r="G11">
        <f t="shared" si="6"/>
        <v>-0.93916853761411712</v>
      </c>
      <c r="H11">
        <f t="shared" si="7"/>
        <v>1.4262646979809633E-2</v>
      </c>
      <c r="I11">
        <f t="shared" si="8"/>
        <v>1.7062995390604507</v>
      </c>
      <c r="J11" t="str">
        <f t="shared" si="9"/>
        <v>halbacharea name=CEBAF_Sep'22_West_BD gfr=0.0142626469798096 R=0.0222626469798096 yoval=8e-3 dipole=-0.939168537614117 quad=53.786019 Br=1.248 wedges=24 thmidplane=12 ymidplane=3e-3</v>
      </c>
    </row>
    <row r="12" spans="1:10" x14ac:dyDescent="0.3">
      <c r="A12" t="s">
        <v>2</v>
      </c>
      <c r="B12" t="s">
        <v>5</v>
      </c>
      <c r="C12">
        <v>-1.2099158327644499</v>
      </c>
      <c r="D12">
        <f t="shared" si="4"/>
        <v>-42.963303600000003</v>
      </c>
      <c r="E12">
        <f t="shared" ref="E12:F12" si="11">E5/$B$7</f>
        <v>-3.0942301391741166E-2</v>
      </c>
      <c r="F12">
        <f t="shared" si="11"/>
        <v>8.9885989960657338E-3</v>
      </c>
      <c r="G12">
        <f t="shared" si="6"/>
        <v>-0.73831404217972441</v>
      </c>
      <c r="H12">
        <f t="shared" si="7"/>
        <v>1.9965450193903451E-2</v>
      </c>
      <c r="I12">
        <f t="shared" si="8"/>
        <v>1.5960957403710774</v>
      </c>
      <c r="J12" t="str">
        <f t="shared" si="9"/>
        <v>halbacharea name=CEBAF_Sep'22_West_BF gfr=0.0199654501939035 R=0.0279654501939035 yoval=8e-3 dipole=-0.738314042179724 quad=-42.9633036 Br=1.248 wedges=24 thmidplane=12 ymidplane=3e-3</v>
      </c>
    </row>
    <row r="16" spans="1:10" x14ac:dyDescent="0.3">
      <c r="A16" t="s">
        <v>14</v>
      </c>
      <c r="C16" t="s">
        <v>17</v>
      </c>
      <c r="D16" t="s">
        <v>15</v>
      </c>
      <c r="G16" t="s">
        <v>18</v>
      </c>
      <c r="H16" t="s">
        <v>19</v>
      </c>
    </row>
    <row r="17" spans="1:10" x14ac:dyDescent="0.3">
      <c r="A17" t="s">
        <v>0</v>
      </c>
      <c r="B17" t="s">
        <v>3</v>
      </c>
      <c r="C17" t="s">
        <v>8</v>
      </c>
      <c r="D17" t="s">
        <v>9</v>
      </c>
      <c r="E17" t="s">
        <v>6</v>
      </c>
      <c r="F17" t="s">
        <v>7</v>
      </c>
      <c r="G17" t="s">
        <v>10</v>
      </c>
      <c r="H17" t="s">
        <v>11</v>
      </c>
      <c r="I17" t="s">
        <v>16</v>
      </c>
      <c r="J17" t="s">
        <v>12</v>
      </c>
    </row>
    <row r="18" spans="1:10" x14ac:dyDescent="0.3">
      <c r="A18" t="s">
        <v>1</v>
      </c>
      <c r="B18" t="s">
        <v>4</v>
      </c>
      <c r="C18">
        <v>-0.38275499572232502</v>
      </c>
      <c r="D18">
        <v>72.400000000000006</v>
      </c>
      <c r="E18">
        <v>-1.5645550203413301E-2</v>
      </c>
      <c r="F18">
        <v>3.7821108880974298E-3</v>
      </c>
      <c r="G18">
        <f>C18+D18*AVERAGE(E18:F18)</f>
        <v>-0.81221149893675959</v>
      </c>
      <c r="H18">
        <f>0.5*(F18-E18)</f>
        <v>9.7138305457553659E-3</v>
      </c>
      <c r="I18">
        <f>ABS(G18)+ABS(D18)*H18</f>
        <v>1.5154928304494482</v>
      </c>
      <c r="J18" t="str">
        <f>"halbacharea name=CEBAF_Sep'22_"&amp;A18&amp;"_"&amp;B18&amp;" gfr="&amp;H18&amp;" R="&amp;(H18+0.008)&amp;" yoval=8e-3 dipole="&amp;G18&amp;" quad="&amp;D18&amp;" Br="&amp;(1.3*0.96)&amp;" wedges=24 thmidplane=12 ymidplane=4e-3"</f>
        <v>halbacharea name=CEBAF_Sep'22_East_BD gfr=0.00971383054575537 R=0.0177138305457554 yoval=8e-3 dipole=-0.81221149893676 quad=72.4 Br=1.248 wedges=24 thmidplane=12 ymidplane=4e-3</v>
      </c>
    </row>
    <row r="19" spans="1:10" x14ac:dyDescent="0.3">
      <c r="A19" t="s">
        <v>1</v>
      </c>
      <c r="B19" t="s">
        <v>5</v>
      </c>
      <c r="C19">
        <v>-1.28150525194093</v>
      </c>
      <c r="D19">
        <v>-68.55</v>
      </c>
      <c r="E19">
        <v>-2.3693325235722401E-2</v>
      </c>
      <c r="F19">
        <v>3.6098922659630701E-3</v>
      </c>
      <c r="G19">
        <f t="shared" ref="G19:G21" si="12">C19+D19*AVERAGE(E19:F19)</f>
        <v>-0.59314558690242902</v>
      </c>
      <c r="H19">
        <f t="shared" ref="H19:H21" si="13">0.5*(F19-E19)</f>
        <v>1.3651608750842736E-2</v>
      </c>
      <c r="I19">
        <f t="shared" ref="I19:I21" si="14">ABS(G19)+ABS(D19)*H19</f>
        <v>1.5289633667726985</v>
      </c>
      <c r="J19" t="str">
        <f t="shared" ref="J19:J21" si="15">"halbacharea name=CEBAF_Sep'22_"&amp;A19&amp;"_"&amp;B19&amp;" gfr="&amp;H19&amp;" R="&amp;(H19+0.008)&amp;" yoval=8e-3 dipole="&amp;G19&amp;" quad="&amp;D19&amp;" Br="&amp;(1.3*0.96)&amp;" wedges=24 thmidplane=12 ymidplane=4e-3"</f>
        <v>halbacharea name=CEBAF_Sep'22_East_BF gfr=0.0136516087508427 R=0.0216516087508427 yoval=8e-3 dipole=-0.593145586902429 quad=-68.55 Br=1.248 wedges=24 thmidplane=12 ymidplane=4e-3</v>
      </c>
    </row>
    <row r="20" spans="1:10" x14ac:dyDescent="0.3">
      <c r="A20" t="s">
        <v>2</v>
      </c>
      <c r="B20" t="s">
        <v>4</v>
      </c>
      <c r="C20">
        <v>-0.42762398837339799</v>
      </c>
      <c r="D20">
        <v>89.643365000000003</v>
      </c>
      <c r="E20">
        <v>-1.27715009516618E-2</v>
      </c>
      <c r="F20">
        <v>4.1698233072056997E-3</v>
      </c>
      <c r="G20">
        <f t="shared" si="12"/>
        <v>-0.81316565272055719</v>
      </c>
      <c r="H20">
        <f t="shared" si="13"/>
        <v>8.4706621294337488E-3</v>
      </c>
      <c r="I20">
        <f t="shared" si="14"/>
        <v>1.572504309781064</v>
      </c>
      <c r="J20" t="str">
        <f t="shared" si="15"/>
        <v>halbacharea name=CEBAF_Sep'22_West_BD gfr=0.00847066212943375 R=0.0164706621294337 yoval=8e-3 dipole=-0.813165652720557 quad=89.643365 Br=1.248 wedges=24 thmidplane=12 ymidplane=4e-3</v>
      </c>
    </row>
    <row r="21" spans="1:10" x14ac:dyDescent="0.3">
      <c r="A21" t="s">
        <v>2</v>
      </c>
      <c r="B21" t="s">
        <v>5</v>
      </c>
      <c r="C21">
        <v>-1.2099158327644499</v>
      </c>
      <c r="D21">
        <v>-71.605506000000005</v>
      </c>
      <c r="E21">
        <v>-1.96322146460692E-2</v>
      </c>
      <c r="F21">
        <v>4.7843819398552803E-3</v>
      </c>
      <c r="G21">
        <f t="shared" si="12"/>
        <v>-0.67832254579855134</v>
      </c>
      <c r="H21">
        <f t="shared" si="13"/>
        <v>1.2208298292962241E-2</v>
      </c>
      <c r="I21">
        <f t="shared" si="14"/>
        <v>1.552503922465049</v>
      </c>
      <c r="J21" t="str">
        <f t="shared" si="15"/>
        <v>halbacharea name=CEBAF_Sep'22_West_BF gfr=0.0122082982929622 R=0.0202082982929622 yoval=8e-3 dipole=-0.678322545798551 quad=-71.605506 Br=1.248 wedges=24 thmidplane=12 ymidplane=4e-3</v>
      </c>
    </row>
    <row r="23" spans="1:10" x14ac:dyDescent="0.3">
      <c r="A23" t="s">
        <v>13</v>
      </c>
    </row>
    <row r="24" spans="1:10" x14ac:dyDescent="0.3">
      <c r="A24" t="s">
        <v>0</v>
      </c>
      <c r="B24" t="s">
        <v>3</v>
      </c>
      <c r="C24" t="s">
        <v>8</v>
      </c>
      <c r="D24" t="s">
        <v>9</v>
      </c>
      <c r="E24" t="s">
        <v>6</v>
      </c>
      <c r="F24" t="s">
        <v>7</v>
      </c>
      <c r="G24" t="s">
        <v>10</v>
      </c>
      <c r="H24" t="s">
        <v>11</v>
      </c>
      <c r="I24" t="s">
        <v>16</v>
      </c>
      <c r="J24" t="s">
        <v>12</v>
      </c>
    </row>
    <row r="25" spans="1:10" x14ac:dyDescent="0.3">
      <c r="A25" t="s">
        <v>1</v>
      </c>
      <c r="B25" t="s">
        <v>4</v>
      </c>
      <c r="C25">
        <v>-0.38275499572232502</v>
      </c>
      <c r="D25">
        <f>D18*$B$7</f>
        <v>43.440000000000005</v>
      </c>
      <c r="E25">
        <f>E18/$B$7</f>
        <v>-2.6075917005688835E-2</v>
      </c>
      <c r="F25">
        <f>F18/$B$7</f>
        <v>6.3035181468290499E-3</v>
      </c>
      <c r="G25">
        <f>C25+D25*AVERAGE(E25:F25)</f>
        <v>-0.81221149893675959</v>
      </c>
      <c r="H25">
        <f>0.5*(F25-E25)</f>
        <v>1.6189717576258943E-2</v>
      </c>
      <c r="I25">
        <f>ABS(G25)+ABS(D25)*H25</f>
        <v>1.5154928304494482</v>
      </c>
      <c r="J25" t="str">
        <f>"halbacharea name=CEBAF_Sep'22_"&amp;A25&amp;"_"&amp;B25&amp;" gfr="&amp;H25&amp;" R="&amp;(H25+0.008)&amp;" yoval=8e-3 dipole="&amp;G25&amp;" quad="&amp;D25&amp;" Br="&amp;(1.3*0.96)&amp;" wedges=24 thmidplane=12 ymidplane=3e-3"</f>
        <v>halbacharea name=CEBAF_Sep'22_East_BD gfr=0.0161897175762589 R=0.0241897175762589 yoval=8e-3 dipole=-0.81221149893676 quad=43.44 Br=1.248 wedges=24 thmidplane=12 ymidplane=3e-3</v>
      </c>
    </row>
    <row r="26" spans="1:10" x14ac:dyDescent="0.3">
      <c r="A26" t="s">
        <v>1</v>
      </c>
      <c r="B26" t="s">
        <v>5</v>
      </c>
      <c r="C26">
        <v>-1.28150525194093</v>
      </c>
      <c r="D26">
        <f t="shared" ref="D26:D28" si="16">D19*$B$7</f>
        <v>-41.129999999999995</v>
      </c>
      <c r="E26">
        <f t="shared" ref="E26:F26" si="17">E19/$B$7</f>
        <v>-3.9488875392870673E-2</v>
      </c>
      <c r="F26">
        <f t="shared" si="17"/>
        <v>6.0164871099384508E-3</v>
      </c>
      <c r="G26">
        <f t="shared" ref="G26:G28" si="18">C26+D26*AVERAGE(E26:F26)</f>
        <v>-0.59314558690242891</v>
      </c>
      <c r="H26">
        <f t="shared" ref="H26:H28" si="19">0.5*(F26-E26)</f>
        <v>2.2752681251404561E-2</v>
      </c>
      <c r="I26">
        <f t="shared" ref="I26:I28" si="20">ABS(G26)+ABS(D26)*H26</f>
        <v>1.5289633667726985</v>
      </c>
      <c r="J26" t="str">
        <f t="shared" ref="J26:J28" si="21">"halbacharea name=CEBAF_Sep'22_"&amp;A26&amp;"_"&amp;B26&amp;" gfr="&amp;H26&amp;" R="&amp;(H26+0.008)&amp;" yoval=8e-3 dipole="&amp;G26&amp;" quad="&amp;D26&amp;" Br="&amp;(1.3*0.96)&amp;" wedges=24 thmidplane=12 ymidplane=3e-3"</f>
        <v>halbacharea name=CEBAF_Sep'22_East_BF gfr=0.0227526812514046 R=0.0307526812514046 yoval=8e-3 dipole=-0.593145586902429 quad=-41.13 Br=1.248 wedges=24 thmidplane=12 ymidplane=3e-3</v>
      </c>
    </row>
    <row r="27" spans="1:10" x14ac:dyDescent="0.3">
      <c r="A27" t="s">
        <v>2</v>
      </c>
      <c r="B27" t="s">
        <v>4</v>
      </c>
      <c r="C27">
        <v>-0.42762398837339799</v>
      </c>
      <c r="D27">
        <f t="shared" si="16"/>
        <v>53.786019000000003</v>
      </c>
      <c r="E27">
        <f t="shared" ref="E27:F27" si="22">E20/$B$7</f>
        <v>-2.1285834919436333E-2</v>
      </c>
      <c r="F27">
        <f t="shared" si="22"/>
        <v>6.9497055120094995E-3</v>
      </c>
      <c r="G27">
        <f t="shared" si="18"/>
        <v>-0.81316565272055719</v>
      </c>
      <c r="H27">
        <f t="shared" si="19"/>
        <v>1.4117770215722917E-2</v>
      </c>
      <c r="I27">
        <f t="shared" si="20"/>
        <v>1.5725043097810643</v>
      </c>
      <c r="J27" t="str">
        <f t="shared" si="21"/>
        <v>halbacharea name=CEBAF_Sep'22_West_BD gfr=0.0141177702157229 R=0.0221177702157229 yoval=8e-3 dipole=-0.813165652720557 quad=53.786019 Br=1.248 wedges=24 thmidplane=12 ymidplane=3e-3</v>
      </c>
    </row>
    <row r="28" spans="1:10" x14ac:dyDescent="0.3">
      <c r="A28" t="s">
        <v>2</v>
      </c>
      <c r="B28" t="s">
        <v>5</v>
      </c>
      <c r="C28">
        <v>-1.2099158327644499</v>
      </c>
      <c r="D28">
        <f t="shared" si="16"/>
        <v>-42.963303600000003</v>
      </c>
      <c r="E28">
        <f t="shared" ref="E28:F28" si="23">E21/$B$7</f>
        <v>-3.2720357743448669E-2</v>
      </c>
      <c r="F28">
        <f t="shared" si="23"/>
        <v>7.9739698997588013E-3</v>
      </c>
      <c r="G28">
        <f t="shared" si="18"/>
        <v>-0.67832254579855122</v>
      </c>
      <c r="H28">
        <f t="shared" si="19"/>
        <v>2.0347163821603734E-2</v>
      </c>
      <c r="I28">
        <f t="shared" si="20"/>
        <v>1.5525039224650488</v>
      </c>
      <c r="J28" t="str">
        <f t="shared" si="21"/>
        <v>halbacharea name=CEBAF_Sep'22_West_BF gfr=0.0203471638216037 R=0.0283471638216037 yoval=8e-3 dipole=-0.678322545798551 quad=-42.9633036 Br=1.248 wedges=24 thmidplane=12 ymidplane=3e-3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Brooks, Stephen</dc:creator>
  <cp:lastModifiedBy>Brooks, Stephen</cp:lastModifiedBy>
  <dcterms:created xsi:type="dcterms:W3CDTF">2015-06-05T18:17:20Z</dcterms:created>
  <dcterms:modified xsi:type="dcterms:W3CDTF">2022-10-27T18:43:20Z</dcterms:modified>
</cp:coreProperties>
</file>