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asa\Spata\Golf\"/>
    </mc:Choice>
  </mc:AlternateContent>
  <bookViews>
    <workbookView xWindow="-12" yWindow="-12" windowWidth="11616" windowHeight="9708"/>
  </bookViews>
  <sheets>
    <sheet name="Confirmed Players" sheetId="1" r:id="rId1"/>
    <sheet name="Potential Players" sheetId="4" r:id="rId2"/>
  </sheets>
  <calcPr calcId="162913"/>
</workbook>
</file>

<file path=xl/calcChain.xml><?xml version="1.0" encoding="utf-8"?>
<calcChain xmlns="http://schemas.openxmlformats.org/spreadsheetml/2006/main">
  <c r="H60" i="1" l="1"/>
  <c r="U2" i="1" l="1"/>
  <c r="T2" i="1"/>
  <c r="S2" i="1"/>
  <c r="R2" i="1"/>
  <c r="Q2" i="1"/>
  <c r="P2" i="1"/>
  <c r="O2" i="1"/>
  <c r="N2" i="1"/>
  <c r="N3" i="1"/>
  <c r="U3" i="1" l="1"/>
  <c r="T3" i="1"/>
  <c r="S3" i="1"/>
  <c r="R3" i="1"/>
  <c r="Q3" i="1"/>
  <c r="P3" i="1"/>
  <c r="O3" i="1"/>
  <c r="B28" i="4" l="1"/>
  <c r="B27" i="4"/>
  <c r="B26" i="4"/>
  <c r="B25" i="4"/>
  <c r="B24" i="4"/>
  <c r="B64" i="1"/>
  <c r="B63" i="1"/>
  <c r="B62" i="1"/>
  <c r="B61" i="1"/>
  <c r="I60" i="1"/>
  <c r="B29" i="4" l="1"/>
  <c r="B65" i="1"/>
</calcChain>
</file>

<file path=xl/sharedStrings.xml><?xml version="1.0" encoding="utf-8"?>
<sst xmlns="http://schemas.openxmlformats.org/spreadsheetml/2006/main" count="466" uniqueCount="317">
  <si>
    <t>Baltzell, Nathan</t>
  </si>
  <si>
    <t>Harding, Keith</t>
  </si>
  <si>
    <t>Armstrong, Josh</t>
  </si>
  <si>
    <t>Brown, Donald</t>
  </si>
  <si>
    <t>Barbour, Jon</t>
  </si>
  <si>
    <t>Carstens, Tom</t>
  </si>
  <si>
    <t>email</t>
  </si>
  <si>
    <t>ajoshua@jlab.org</t>
  </si>
  <si>
    <t>757-968-1152</t>
  </si>
  <si>
    <t>baltzell@jlab.org</t>
  </si>
  <si>
    <t>barbourj@jlab.org</t>
  </si>
  <si>
    <t>757-303-0968</t>
  </si>
  <si>
    <t>757-303-0259</t>
  </si>
  <si>
    <t>carstens@jlab.org</t>
  </si>
  <si>
    <t>kfors@jlab.org</t>
  </si>
  <si>
    <t>757-269-6456</t>
  </si>
  <si>
    <t>757-269-7517</t>
  </si>
  <si>
    <t>757-269-7701</t>
  </si>
  <si>
    <t>Jordan, Kevin</t>
  </si>
  <si>
    <t>757-876-1742</t>
  </si>
  <si>
    <t>Thomas, Joe</t>
  </si>
  <si>
    <t>757-528-7158</t>
  </si>
  <si>
    <t>Clark, Jim</t>
  </si>
  <si>
    <t>Zarecky, Mike</t>
  </si>
  <si>
    <t>757-269-7609</t>
  </si>
  <si>
    <t>zarecky@jlab.org</t>
  </si>
  <si>
    <t>Griffith, David</t>
  </si>
  <si>
    <t>dlg@jlab.org</t>
  </si>
  <si>
    <t>757-269-5000</t>
  </si>
  <si>
    <t>Coleman, Jim</t>
  </si>
  <si>
    <t>757-269-7312</t>
  </si>
  <si>
    <t>Wissmann, Mark</t>
  </si>
  <si>
    <t>wissmann@jlab.org</t>
  </si>
  <si>
    <t>757-269-7319</t>
  </si>
  <si>
    <t>Fragapane, Christine</t>
  </si>
  <si>
    <t>757-269-7502</t>
  </si>
  <si>
    <t>Cooper, Steve</t>
  </si>
  <si>
    <t>757-269-5129</t>
  </si>
  <si>
    <t>Kharding@jlab.org</t>
  </si>
  <si>
    <t>Dixon, Kelly</t>
  </si>
  <si>
    <t>kdixon@jlab.org</t>
  </si>
  <si>
    <t>757-269-6285</t>
  </si>
  <si>
    <t>Dixon, Stephanie</t>
  </si>
  <si>
    <t>Mestayer, Mac</t>
  </si>
  <si>
    <t>mestayer@jlab.org</t>
  </si>
  <si>
    <t>757-269-7252</t>
  </si>
  <si>
    <t>Daly, Ed</t>
  </si>
  <si>
    <t>daly@jlab.org</t>
  </si>
  <si>
    <t>757-269-7721</t>
  </si>
  <si>
    <t>gelhaar@jlab.org</t>
  </si>
  <si>
    <t>757-269-5016</t>
  </si>
  <si>
    <t>Gelhaar, David</t>
  </si>
  <si>
    <t>Meekins, Dave</t>
  </si>
  <si>
    <t>meekins@jlab.org</t>
  </si>
  <si>
    <t>757-269-5434</t>
  </si>
  <si>
    <t>Coleman, Gayle</t>
  </si>
  <si>
    <t>757-269-7712</t>
  </si>
  <si>
    <t>Banks, Kevin</t>
  </si>
  <si>
    <t>757-269-7418</t>
  </si>
  <si>
    <t>Insley, Denny</t>
  </si>
  <si>
    <t>Adderley, Phil</t>
  </si>
  <si>
    <t>adderley@jlab.org</t>
  </si>
  <si>
    <t>757-269-7200</t>
  </si>
  <si>
    <t>Marchlik, Matt</t>
  </si>
  <si>
    <t>marchlik@jlab.org</t>
  </si>
  <si>
    <t>757-269-7005</t>
  </si>
  <si>
    <t>Dreyfuss, Chris</t>
  </si>
  <si>
    <t>dreyfuss@jlab.org</t>
  </si>
  <si>
    <t>757-269-5459</t>
  </si>
  <si>
    <t>Wiseman, Mark</t>
  </si>
  <si>
    <t>wiseman@jlab.org</t>
  </si>
  <si>
    <t>757-269-7289</t>
  </si>
  <si>
    <t>Machie, Danny</t>
  </si>
  <si>
    <t>machie@jlab.org</t>
  </si>
  <si>
    <t>757-269-7501</t>
  </si>
  <si>
    <t>Ito, Mark</t>
  </si>
  <si>
    <t>marki@jlab.org</t>
  </si>
  <si>
    <t>757-269-5295</t>
  </si>
  <si>
    <t>Spata, Mike</t>
  </si>
  <si>
    <t>spata@jlab.org</t>
  </si>
  <si>
    <t>Richardson, Les</t>
  </si>
  <si>
    <t>757-269-7675</t>
  </si>
  <si>
    <t>Hovator, Curt</t>
  </si>
  <si>
    <t>hovator@jlab.org</t>
  </si>
  <si>
    <t>757-269-7685</t>
  </si>
  <si>
    <t>Moore, Wesley</t>
  </si>
  <si>
    <t>757-269-6033</t>
  </si>
  <si>
    <t>Kessler, Phillip</t>
  </si>
  <si>
    <t>757-269-7705</t>
  </si>
  <si>
    <t>Gavalya, Alan</t>
  </si>
  <si>
    <t>gavalya@jlab.org</t>
  </si>
  <si>
    <t>757-269-7637</t>
  </si>
  <si>
    <t>seay@jlab.org</t>
  </si>
  <si>
    <t>757-269-5555</t>
  </si>
  <si>
    <t>Tilles, Doug</t>
  </si>
  <si>
    <t>tilles@jlab.org</t>
  </si>
  <si>
    <t>757-269-7566</t>
  </si>
  <si>
    <t>Hutton, Chuck</t>
  </si>
  <si>
    <t>757-269-7719</t>
  </si>
  <si>
    <t>Ferriera, John</t>
  </si>
  <si>
    <t>757-875-9727</t>
  </si>
  <si>
    <t>Michaud, Randy</t>
  </si>
  <si>
    <t>michaud@jlab.org</t>
  </si>
  <si>
    <t>Croke, Gary</t>
  </si>
  <si>
    <t>croke@jlab.org</t>
  </si>
  <si>
    <t>757-269-5097</t>
  </si>
  <si>
    <t>Tremblay, Kelly</t>
  </si>
  <si>
    <t>tremblay@jlab.org</t>
  </si>
  <si>
    <t>757-269-7282</t>
  </si>
  <si>
    <t>Manzlak, Bert</t>
  </si>
  <si>
    <t>manzlak@jlab.org</t>
  </si>
  <si>
    <t>757-269-7556</t>
  </si>
  <si>
    <t>banks@jlab.org</t>
  </si>
  <si>
    <t>757-269-5902</t>
  </si>
  <si>
    <t>757-269-7292</t>
  </si>
  <si>
    <t>jcgramps@yahoo.com</t>
  </si>
  <si>
    <t>sundeen@jlab.org</t>
  </si>
  <si>
    <t>colemanj@jlab.org</t>
  </si>
  <si>
    <t>coopers@jlab.org</t>
  </si>
  <si>
    <t>stephdixon@verizon.net</t>
  </si>
  <si>
    <t>chummel@jlab.org</t>
  </si>
  <si>
    <t>757-269-6071</t>
  </si>
  <si>
    <t>dinsley@jlab.org</t>
  </si>
  <si>
    <t>jordan@jlab.org</t>
  </si>
  <si>
    <t>757-269-7416</t>
  </si>
  <si>
    <t>wmoore@jlab.org</t>
  </si>
  <si>
    <t>lrichard@jlab.org</t>
  </si>
  <si>
    <t>thomasb@jlab.org</t>
  </si>
  <si>
    <t>Grames, Joe</t>
  </si>
  <si>
    <t>Status</t>
  </si>
  <si>
    <t>Contact Number</t>
  </si>
  <si>
    <t>Returning</t>
  </si>
  <si>
    <t>New</t>
  </si>
  <si>
    <t>grames@jlab.org</t>
  </si>
  <si>
    <t>Players Name</t>
  </si>
  <si>
    <t>Paid</t>
  </si>
  <si>
    <t>Menefee, Tina</t>
  </si>
  <si>
    <t>menefee@jlab.org</t>
  </si>
  <si>
    <t>McCrea, Mike</t>
  </si>
  <si>
    <t>mccrea@jlab.org</t>
  </si>
  <si>
    <t>brownd@jlab.org</t>
  </si>
  <si>
    <t>Handicap</t>
  </si>
  <si>
    <t>huttonc@jlab.org</t>
  </si>
  <si>
    <t>pkessler@jlab.org</t>
  </si>
  <si>
    <t>Wildeson, Alex</t>
  </si>
  <si>
    <t>wildeson@jlab.org</t>
  </si>
  <si>
    <t>757-269-7350</t>
  </si>
  <si>
    <t>Availability</t>
  </si>
  <si>
    <t>Group Lesson</t>
  </si>
  <si>
    <t>757-898-7138</t>
  </si>
  <si>
    <t>Wagner, Tim</t>
  </si>
  <si>
    <t>twagner@jlab.org</t>
  </si>
  <si>
    <t>757-269-7348</t>
  </si>
  <si>
    <t>757-269-5490</t>
  </si>
  <si>
    <t>757-269-7097</t>
  </si>
  <si>
    <t>Zihlmann, Beni</t>
  </si>
  <si>
    <t>zihlmann@jlab.org</t>
  </si>
  <si>
    <t>Yes</t>
  </si>
  <si>
    <t>757-269-5310</t>
  </si>
  <si>
    <t>Every week</t>
  </si>
  <si>
    <t>Willing Captain</t>
  </si>
  <si>
    <t>Seay, Whit</t>
  </si>
  <si>
    <t>Every other week</t>
  </si>
  <si>
    <t>Blackburn, Keith</t>
  </si>
  <si>
    <t>Gould, Chris</t>
  </si>
  <si>
    <t>Dahlberg, Jim</t>
  </si>
  <si>
    <t>Hartberger, Adam</t>
  </si>
  <si>
    <t>Cannon, Brad</t>
  </si>
  <si>
    <t>Bullard, Bubba</t>
  </si>
  <si>
    <t>Cuevas, Chris</t>
  </si>
  <si>
    <t>Returning?</t>
  </si>
  <si>
    <t>Waived</t>
  </si>
  <si>
    <t>Jefferson, John</t>
  </si>
  <si>
    <t>Kowalski, Andy</t>
  </si>
  <si>
    <t>Krafft, Geoff</t>
  </si>
  <si>
    <t>krafft@jlab.org</t>
  </si>
  <si>
    <t>kowalski@jlab.org</t>
  </si>
  <si>
    <t>jefferso@jlab.org</t>
  </si>
  <si>
    <t>cuevas@jlab.org</t>
  </si>
  <si>
    <t>bullard@jlab.org</t>
  </si>
  <si>
    <t>bcannon@jlab.org</t>
  </si>
  <si>
    <t>adamh@jlab.org</t>
  </si>
  <si>
    <t>dahlberg@jlab.org</t>
  </si>
  <si>
    <t>gould@jlab.org</t>
  </si>
  <si>
    <t>keithb@jlab.org</t>
  </si>
  <si>
    <t>757-269-7063</t>
  </si>
  <si>
    <t>757-269-7725</t>
  </si>
  <si>
    <t>757-269-7040</t>
  </si>
  <si>
    <t>757-269-7463</t>
  </si>
  <si>
    <t>757-269-5465</t>
  </si>
  <si>
    <t>757-269-7221</t>
  </si>
  <si>
    <t>757-269-5053</t>
  </si>
  <si>
    <t>757-269-7087</t>
  </si>
  <si>
    <t>757-269-6224</t>
  </si>
  <si>
    <t>757-269-7557</t>
  </si>
  <si>
    <t>Whitlatch, Tim</t>
  </si>
  <si>
    <t>whitey@jlab.org</t>
  </si>
  <si>
    <t>757-269-5087</t>
  </si>
  <si>
    <t>Leckey, John</t>
  </si>
  <si>
    <t>leckey@jlab.org</t>
  </si>
  <si>
    <t>757-269-5307</t>
  </si>
  <si>
    <t>McClure, Joe</t>
  </si>
  <si>
    <t>mcclure@jlab.org</t>
  </si>
  <si>
    <t>757-269-6091</t>
  </si>
  <si>
    <t>Mooney, Bill</t>
  </si>
  <si>
    <t>mooney@jlab.org</t>
  </si>
  <si>
    <t>757-269-5461</t>
  </si>
  <si>
    <t>Scarcello, Joe</t>
  </si>
  <si>
    <t>scarcell@jlab.org</t>
  </si>
  <si>
    <t>757-269-7027</t>
  </si>
  <si>
    <t>Kalantarians, Narbe</t>
  </si>
  <si>
    <t>narbe@jlab.org</t>
  </si>
  <si>
    <t>757-269-5566</t>
  </si>
  <si>
    <t>Monahan, Peter</t>
  </si>
  <si>
    <t>peter@jlab.org</t>
  </si>
  <si>
    <t>757-269-7325</t>
  </si>
  <si>
    <t>Pooser, Eric</t>
  </si>
  <si>
    <t>pooser@jlab.org</t>
  </si>
  <si>
    <t>757-269-6753</t>
  </si>
  <si>
    <t>Powers, Paul</t>
  </si>
  <si>
    <t>powersp@jlab.org</t>
  </si>
  <si>
    <t>757-269-7258</t>
  </si>
  <si>
    <t>Preble, Joe</t>
  </si>
  <si>
    <t>preble@jlab.org</t>
  </si>
  <si>
    <t>757-269-7165</t>
  </si>
  <si>
    <t>Prosper, Tom</t>
  </si>
  <si>
    <t>prosper@jlab.org</t>
  </si>
  <si>
    <t>757-269-6027</t>
  </si>
  <si>
    <t>Sachleben, Wayne</t>
  </si>
  <si>
    <t>sachlebe@jlab.org</t>
  </si>
  <si>
    <t>757-269-6642</t>
  </si>
  <si>
    <t>Vermeire, Stephanie</t>
  </si>
  <si>
    <t>schatzel@jlab.org</t>
  </si>
  <si>
    <t>757-269-6930</t>
  </si>
  <si>
    <t>New?</t>
  </si>
  <si>
    <t>serafini@jlab.org</t>
  </si>
  <si>
    <t>Patrick, Krystina</t>
  </si>
  <si>
    <t>757-269-7628</t>
  </si>
  <si>
    <t>Stapleton, Mark</t>
  </si>
  <si>
    <t>staplet@jlab.org</t>
  </si>
  <si>
    <t>757-269-6237</t>
  </si>
  <si>
    <t>Taylor, Mark</t>
  </si>
  <si>
    <t>taylorw@jlab.org</t>
  </si>
  <si>
    <t>757-269-7070</t>
  </si>
  <si>
    <t>Ungaro, Maurizio</t>
  </si>
  <si>
    <t>ungaro@jlab.org</t>
  </si>
  <si>
    <t>757-269-7578</t>
  </si>
  <si>
    <t>Wilson, Neil</t>
  </si>
  <si>
    <t>wilsonn@jlab.org</t>
  </si>
  <si>
    <t>757-269-7265</t>
  </si>
  <si>
    <t>Total</t>
  </si>
  <si>
    <t>dadbig022@aol.com</t>
  </si>
  <si>
    <t>Most weeks</t>
  </si>
  <si>
    <t>757-358-1145</t>
  </si>
  <si>
    <t>None</t>
  </si>
  <si>
    <t>757-897-2651</t>
  </si>
  <si>
    <t>757-876-0528</t>
  </si>
  <si>
    <t>Fors, Fredrik</t>
  </si>
  <si>
    <t>757-810-0482</t>
  </si>
  <si>
    <t>757-876-4220</t>
  </si>
  <si>
    <t>757-358-8627</t>
  </si>
  <si>
    <t>757-269-7497</t>
  </si>
  <si>
    <t>603-494-7304</t>
  </si>
  <si>
    <t>757-876-4384</t>
  </si>
  <si>
    <t>NA</t>
  </si>
  <si>
    <t>757-269-7059</t>
  </si>
  <si>
    <t>757-269-7644</t>
  </si>
  <si>
    <t>757-269-6297</t>
  </si>
  <si>
    <t>757-269-5447</t>
  </si>
  <si>
    <t>931-494-4829</t>
  </si>
  <si>
    <t>757-810-9576</t>
  </si>
  <si>
    <t>757-876-9410</t>
  </si>
  <si>
    <t>757-269-5440</t>
  </si>
  <si>
    <t>757-784-5303</t>
  </si>
  <si>
    <t>757-846-3067</t>
  </si>
  <si>
    <t>757-812-1521</t>
  </si>
  <si>
    <t>757-641-0076</t>
  </si>
  <si>
    <t>757-8103886</t>
  </si>
  <si>
    <t>757-503-1079</t>
  </si>
  <si>
    <t>757-504-0664</t>
  </si>
  <si>
    <t>757-817-2529</t>
  </si>
  <si>
    <t>757-344-0188</t>
  </si>
  <si>
    <t>757-345-1869</t>
  </si>
  <si>
    <t>757-876-3940</t>
  </si>
  <si>
    <t>757-262-7826</t>
  </si>
  <si>
    <t>JLAB Office
Contact Number</t>
  </si>
  <si>
    <t>Cell Phone
Contact Number</t>
  </si>
  <si>
    <t>757-768-4030</t>
  </si>
  <si>
    <t>757-508-6703</t>
  </si>
  <si>
    <t>757-876-1766</t>
  </si>
  <si>
    <t>757-592-1978</t>
  </si>
  <si>
    <t>Can't play Mondays</t>
  </si>
  <si>
    <t>703-517-7719</t>
  </si>
  <si>
    <t>757-572-4222</t>
  </si>
  <si>
    <t>757-814-1638</t>
  </si>
  <si>
    <t>843-618-1500</t>
  </si>
  <si>
    <t>757-344-5136</t>
  </si>
  <si>
    <t>Knees?</t>
  </si>
  <si>
    <t>757-848-8694</t>
  </si>
  <si>
    <t>757-865-0461</t>
  </si>
  <si>
    <t>Every week after May</t>
  </si>
  <si>
    <t>One round completed</t>
  </si>
  <si>
    <t>Estimated handicap</t>
  </si>
  <si>
    <t>Comments</t>
  </si>
  <si>
    <t>Team
Selection</t>
  </si>
  <si>
    <t>Dreyfuss
Team 1</t>
  </si>
  <si>
    <t>Dixon
Team 2</t>
  </si>
  <si>
    <t>Croke
Team 3</t>
  </si>
  <si>
    <t>Moore
Team 4</t>
  </si>
  <si>
    <t>Kessler
Team 5</t>
  </si>
  <si>
    <t>Machie
Team 6</t>
  </si>
  <si>
    <t>Zarecky
Team 7</t>
  </si>
  <si>
    <t>Blackburn
Team 8</t>
  </si>
  <si>
    <t>Drafter</t>
  </si>
  <si>
    <t>Players</t>
  </si>
  <si>
    <t>Average Handicap</t>
  </si>
  <si>
    <t>Not sure if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</si>
</sst>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4" formatCode="[&lt;=9999999]###\-####;\(###\)\ ###\-####"/>
  </numFmts>
  <fonts count="5" x14ac:knownFonts="1">
    <font>
      <sz val="11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6" fontId="2" fillId="0" borderId="0" xfId="0" applyNumberFormat="1" applyFont="1" applyAlignment="1">
      <alignment horizontal="center"/>
    </xf>
    <xf numFmtId="0" fontId="3" fillId="0" borderId="0" xfId="1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6" fontId="2" fillId="0" borderId="2" xfId="0" applyNumberFormat="1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6" fontId="2" fillId="0" borderId="0" xfId="0" applyNumberFormat="1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6" fontId="2" fillId="0" borderId="7" xfId="0" applyNumberFormat="1" applyFont="1" applyBorder="1" applyAlignment="1">
      <alignment horizontal="center"/>
    </xf>
    <xf numFmtId="0" fontId="2" fillId="0" borderId="8" xfId="0" applyFont="1" applyBorder="1"/>
  </cellXfs>
  <cellStyles count="2">
    <cellStyle name="Hyperlink" xfId="1" builtinId="8" customBuilti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dbig022@ao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5"/>
  <sheetViews>
    <sheetView tabSelected="1" zoomScale="60" zoomScaleNormal="60" workbookViewId="0">
      <pane ySplit="1" topLeftCell="A2" activePane="bottomLeft" state="frozen"/>
      <selection pane="bottomLeft" activeCell="D11" sqref="D11"/>
    </sheetView>
  </sheetViews>
  <sheetFormatPr defaultColWidth="8.88671875" defaultRowHeight="20.100000000000001" customHeight="1" x14ac:dyDescent="0.45"/>
  <cols>
    <col min="1" max="1" width="29.6640625" style="2" bestFit="1" customWidth="1"/>
    <col min="2" max="2" width="35.5546875" style="2" bestFit="1" customWidth="1"/>
    <col min="3" max="4" width="25.33203125" style="3" customWidth="1"/>
    <col min="5" max="5" width="16.33203125" style="3" customWidth="1"/>
    <col min="6" max="6" width="14.6640625" style="3" customWidth="1"/>
    <col min="7" max="7" width="12.33203125" style="3" bestFit="1" customWidth="1"/>
    <col min="8" max="8" width="7.6640625" style="2" customWidth="1"/>
    <col min="9" max="9" width="20.5546875" style="3" customWidth="1"/>
    <col min="10" max="10" width="35" style="3" bestFit="1" customWidth="1"/>
    <col min="11" max="11" width="37" style="2" bestFit="1" customWidth="1"/>
    <col min="12" max="12" width="17" style="2" bestFit="1" customWidth="1"/>
    <col min="13" max="13" width="28.44140625" style="2" bestFit="1" customWidth="1"/>
    <col min="14" max="21" width="15.44140625" style="2" customWidth="1"/>
    <col min="22" max="16384" width="8.88671875" style="2"/>
  </cols>
  <sheetData>
    <row r="1" spans="1:21" s="1" customFormat="1" ht="47.4" thickBot="1" x14ac:dyDescent="0.5">
      <c r="A1" s="7" t="s">
        <v>134</v>
      </c>
      <c r="B1" s="7" t="s">
        <v>6</v>
      </c>
      <c r="C1" s="8" t="s">
        <v>285</v>
      </c>
      <c r="D1" s="8" t="s">
        <v>286</v>
      </c>
      <c r="E1" s="7" t="s">
        <v>129</v>
      </c>
      <c r="F1" s="7" t="s">
        <v>141</v>
      </c>
      <c r="G1" s="8" t="s">
        <v>160</v>
      </c>
      <c r="H1" s="7" t="s">
        <v>135</v>
      </c>
      <c r="I1" s="7" t="s">
        <v>148</v>
      </c>
      <c r="J1" s="7" t="s">
        <v>147</v>
      </c>
      <c r="K1" s="7" t="s">
        <v>303</v>
      </c>
      <c r="L1" s="8" t="s">
        <v>304</v>
      </c>
      <c r="M1" s="10" t="s">
        <v>313</v>
      </c>
      <c r="N1" s="8" t="s">
        <v>305</v>
      </c>
      <c r="O1" s="8" t="s">
        <v>306</v>
      </c>
      <c r="P1" s="8" t="s">
        <v>307</v>
      </c>
      <c r="Q1" s="8" t="s">
        <v>308</v>
      </c>
      <c r="R1" s="8" t="s">
        <v>309</v>
      </c>
      <c r="S1" s="8" t="s">
        <v>310</v>
      </c>
      <c r="T1" s="8" t="s">
        <v>311</v>
      </c>
      <c r="U1" s="8" t="s">
        <v>312</v>
      </c>
    </row>
    <row r="2" spans="1:21" ht="20.100000000000001" customHeight="1" x14ac:dyDescent="0.45">
      <c r="A2" s="12" t="s">
        <v>66</v>
      </c>
      <c r="B2" s="13" t="s">
        <v>67</v>
      </c>
      <c r="C2" s="14" t="s">
        <v>68</v>
      </c>
      <c r="D2" s="15" t="s">
        <v>294</v>
      </c>
      <c r="E2" s="14" t="s">
        <v>131</v>
      </c>
      <c r="F2" s="16">
        <v>5</v>
      </c>
      <c r="G2" s="14"/>
      <c r="H2" s="17">
        <v>20</v>
      </c>
      <c r="I2" s="14"/>
      <c r="J2" s="14"/>
      <c r="K2" s="13"/>
      <c r="L2" s="18">
        <v>1</v>
      </c>
      <c r="M2" s="11" t="s">
        <v>315</v>
      </c>
      <c r="N2" s="2">
        <f>AVERAGEIF($L$2:$L$59,"1",$F$2:$F$59)</f>
        <v>12.857142857142858</v>
      </c>
      <c r="O2" s="2">
        <f>AVERAGEIF($L$2:$L$59,"2",$F$2:$F$59)</f>
        <v>12.428571428571429</v>
      </c>
      <c r="P2" s="2">
        <f>AVERAGEIF($L$2:$L$59,"3",$F$2:$F$59)</f>
        <v>15.571428571428571</v>
      </c>
      <c r="Q2" s="2">
        <f>AVERAGEIF($L$2:$L$59,"4",$F$2:$F$59)</f>
        <v>13.571428571428571</v>
      </c>
      <c r="R2" s="2">
        <f>AVERAGEIF($L$2:$L$59,"5",$F$2:$F$59)</f>
        <v>12.571428571428571</v>
      </c>
      <c r="S2" s="2">
        <f>AVERAGEIF($L$2:$L$59,"6",$F$2:$F$59)</f>
        <v>11.714285714285714</v>
      </c>
      <c r="T2" s="2">
        <f>AVERAGEIF($L$2:$L$59,"7",$F$2:$F$59)</f>
        <v>12.428571428571429</v>
      </c>
      <c r="U2" s="2">
        <f>AVERAGEIF($L$2:$L$59,"8",$F$2:$F$59)</f>
        <v>13.125</v>
      </c>
    </row>
    <row r="3" spans="1:21" ht="20.100000000000001" customHeight="1" x14ac:dyDescent="0.45">
      <c r="A3" s="19" t="s">
        <v>22</v>
      </c>
      <c r="B3" s="20" t="s">
        <v>115</v>
      </c>
      <c r="C3" s="21" t="s">
        <v>264</v>
      </c>
      <c r="D3" s="22" t="s">
        <v>149</v>
      </c>
      <c r="E3" s="21" t="s">
        <v>131</v>
      </c>
      <c r="F3" s="23">
        <v>10</v>
      </c>
      <c r="G3" s="21"/>
      <c r="H3" s="24">
        <v>0</v>
      </c>
      <c r="I3" s="21"/>
      <c r="J3" s="21"/>
      <c r="K3" s="20"/>
      <c r="L3" s="25">
        <v>1</v>
      </c>
      <c r="M3" s="11" t="s">
        <v>314</v>
      </c>
      <c r="N3" s="2">
        <f>COUNTIF($L$2:$L$59,"1")</f>
        <v>7</v>
      </c>
      <c r="O3" s="2">
        <f>COUNTIF($L$2:$L$59,"2")</f>
        <v>7</v>
      </c>
      <c r="P3" s="2">
        <f>COUNTIF($L$2:$L$59,"3")</f>
        <v>7</v>
      </c>
      <c r="Q3" s="2">
        <f>COUNTIF($L$2:$L$59,"4")</f>
        <v>7</v>
      </c>
      <c r="R3" s="2">
        <f>COUNTIF($L$2:$L$59,"5")</f>
        <v>7</v>
      </c>
      <c r="S3" s="2">
        <f>COUNTIF($L$2:$L$59,"6")</f>
        <v>7</v>
      </c>
      <c r="T3" s="2">
        <f>COUNTIF($L$2:$L$59,"7")</f>
        <v>7</v>
      </c>
      <c r="U3" s="2">
        <f>COUNTIF($L$2:$L$59,"8")</f>
        <v>8</v>
      </c>
    </row>
    <row r="4" spans="1:21" ht="20.100000000000001" customHeight="1" x14ac:dyDescent="0.45">
      <c r="A4" s="19" t="s">
        <v>201</v>
      </c>
      <c r="B4" s="20" t="s">
        <v>202</v>
      </c>
      <c r="C4" s="21" t="s">
        <v>203</v>
      </c>
      <c r="D4" s="22"/>
      <c r="E4" s="21" t="s">
        <v>132</v>
      </c>
      <c r="F4" s="23">
        <v>11</v>
      </c>
      <c r="G4" s="21"/>
      <c r="H4" s="24">
        <v>0</v>
      </c>
      <c r="I4" s="21" t="s">
        <v>157</v>
      </c>
      <c r="J4" s="21"/>
      <c r="K4" s="20" t="s">
        <v>302</v>
      </c>
      <c r="L4" s="25">
        <v>1</v>
      </c>
    </row>
    <row r="5" spans="1:21" ht="20.100000000000001" customHeight="1" x14ac:dyDescent="0.45">
      <c r="A5" s="19" t="s">
        <v>78</v>
      </c>
      <c r="B5" s="20" t="s">
        <v>79</v>
      </c>
      <c r="C5" s="21" t="s">
        <v>261</v>
      </c>
      <c r="D5" s="22" t="s">
        <v>256</v>
      </c>
      <c r="E5" s="21" t="s">
        <v>131</v>
      </c>
      <c r="F5" s="23">
        <v>13</v>
      </c>
      <c r="G5" s="21" t="s">
        <v>157</v>
      </c>
      <c r="H5" s="24">
        <v>0</v>
      </c>
      <c r="I5" s="21" t="s">
        <v>157</v>
      </c>
      <c r="J5" s="21" t="s">
        <v>159</v>
      </c>
      <c r="K5" s="20"/>
      <c r="L5" s="25">
        <v>1</v>
      </c>
    </row>
    <row r="6" spans="1:21" ht="20.100000000000001" customHeight="1" x14ac:dyDescent="0.45">
      <c r="A6" s="19" t="s">
        <v>136</v>
      </c>
      <c r="B6" s="20" t="s">
        <v>137</v>
      </c>
      <c r="C6" s="21" t="s">
        <v>153</v>
      </c>
      <c r="D6" s="22" t="s">
        <v>287</v>
      </c>
      <c r="E6" s="21" t="s">
        <v>131</v>
      </c>
      <c r="F6" s="23">
        <v>13</v>
      </c>
      <c r="G6" s="21"/>
      <c r="H6" s="24">
        <v>20</v>
      </c>
      <c r="I6" s="21"/>
      <c r="J6" s="21" t="s">
        <v>162</v>
      </c>
      <c r="K6" s="20"/>
      <c r="L6" s="25">
        <v>1</v>
      </c>
    </row>
    <row r="7" spans="1:21" ht="20.100000000000001" customHeight="1" x14ac:dyDescent="0.45">
      <c r="A7" s="19" t="s">
        <v>150</v>
      </c>
      <c r="B7" s="20" t="s">
        <v>151</v>
      </c>
      <c r="C7" s="21" t="s">
        <v>152</v>
      </c>
      <c r="D7" s="22" t="s">
        <v>269</v>
      </c>
      <c r="E7" s="21" t="s">
        <v>132</v>
      </c>
      <c r="F7" s="23">
        <v>18</v>
      </c>
      <c r="G7" s="21"/>
      <c r="H7" s="24">
        <v>20</v>
      </c>
      <c r="I7" s="21"/>
      <c r="J7" s="21" t="s">
        <v>252</v>
      </c>
      <c r="K7" s="20" t="s">
        <v>302</v>
      </c>
      <c r="L7" s="25">
        <v>1</v>
      </c>
    </row>
    <row r="8" spans="1:21" ht="20.100000000000001" customHeight="1" thickBot="1" x14ac:dyDescent="0.5">
      <c r="A8" s="26" t="s">
        <v>2</v>
      </c>
      <c r="B8" s="27" t="s">
        <v>7</v>
      </c>
      <c r="C8" s="28" t="s">
        <v>265</v>
      </c>
      <c r="D8" s="29" t="s">
        <v>8</v>
      </c>
      <c r="E8" s="28" t="s">
        <v>131</v>
      </c>
      <c r="F8" s="30">
        <v>20</v>
      </c>
      <c r="G8" s="28"/>
      <c r="H8" s="31">
        <v>0</v>
      </c>
      <c r="I8" s="28"/>
      <c r="J8" s="28"/>
      <c r="K8" s="27"/>
      <c r="L8" s="32">
        <v>1</v>
      </c>
    </row>
    <row r="9" spans="1:21" ht="20.100000000000001" customHeight="1" x14ac:dyDescent="0.45">
      <c r="A9" s="12" t="s">
        <v>39</v>
      </c>
      <c r="B9" s="13" t="s">
        <v>40</v>
      </c>
      <c r="C9" s="14" t="s">
        <v>41</v>
      </c>
      <c r="D9" s="15" t="s">
        <v>260</v>
      </c>
      <c r="E9" s="14" t="s">
        <v>131</v>
      </c>
      <c r="F9" s="16">
        <v>5</v>
      </c>
      <c r="G9" s="14" t="s">
        <v>157</v>
      </c>
      <c r="H9" s="17">
        <v>0</v>
      </c>
      <c r="I9" s="14"/>
      <c r="J9" s="14"/>
      <c r="K9" s="13"/>
      <c r="L9" s="18">
        <v>2</v>
      </c>
    </row>
    <row r="10" spans="1:21" ht="20.100000000000001" customHeight="1" x14ac:dyDescent="0.45">
      <c r="A10" s="19" t="s">
        <v>42</v>
      </c>
      <c r="B10" s="20" t="s">
        <v>119</v>
      </c>
      <c r="C10" s="21" t="s">
        <v>264</v>
      </c>
      <c r="D10" s="22" t="s">
        <v>253</v>
      </c>
      <c r="E10" s="21" t="s">
        <v>131</v>
      </c>
      <c r="F10" s="23">
        <v>9</v>
      </c>
      <c r="G10" s="21"/>
      <c r="H10" s="24">
        <v>0</v>
      </c>
      <c r="I10" s="21"/>
      <c r="J10" s="21" t="s">
        <v>162</v>
      </c>
      <c r="K10" s="20"/>
      <c r="L10" s="25">
        <v>2</v>
      </c>
    </row>
    <row r="11" spans="1:21" ht="20.100000000000001" customHeight="1" x14ac:dyDescent="0.45">
      <c r="A11" s="19" t="s">
        <v>46</v>
      </c>
      <c r="B11" s="20" t="s">
        <v>47</v>
      </c>
      <c r="C11" s="21" t="s">
        <v>48</v>
      </c>
      <c r="D11" s="22"/>
      <c r="E11" s="21" t="s">
        <v>131</v>
      </c>
      <c r="F11" s="23">
        <v>9</v>
      </c>
      <c r="G11" s="21"/>
      <c r="H11" s="24">
        <v>20</v>
      </c>
      <c r="I11" s="21"/>
      <c r="J11" s="21"/>
      <c r="K11" s="20"/>
      <c r="L11" s="25">
        <v>2</v>
      </c>
    </row>
    <row r="12" spans="1:21" ht="20.100000000000001" customHeight="1" x14ac:dyDescent="0.45">
      <c r="A12" s="19" t="s">
        <v>207</v>
      </c>
      <c r="B12" s="20" t="s">
        <v>208</v>
      </c>
      <c r="C12" s="21" t="s">
        <v>209</v>
      </c>
      <c r="D12" s="22" t="s">
        <v>296</v>
      </c>
      <c r="E12" s="21" t="s">
        <v>131</v>
      </c>
      <c r="F12" s="23">
        <v>13</v>
      </c>
      <c r="G12" s="21"/>
      <c r="H12" s="24">
        <v>0</v>
      </c>
      <c r="I12" s="21"/>
      <c r="J12" s="21"/>
      <c r="K12" s="20" t="s">
        <v>302</v>
      </c>
      <c r="L12" s="25">
        <v>2</v>
      </c>
    </row>
    <row r="13" spans="1:21" ht="20.100000000000001" customHeight="1" x14ac:dyDescent="0.45">
      <c r="A13" s="19" t="s">
        <v>52</v>
      </c>
      <c r="B13" s="20" t="s">
        <v>53</v>
      </c>
      <c r="C13" s="21" t="s">
        <v>54</v>
      </c>
      <c r="D13" s="22"/>
      <c r="E13" s="21" t="s">
        <v>131</v>
      </c>
      <c r="F13" s="23">
        <v>14</v>
      </c>
      <c r="G13" s="21"/>
      <c r="H13" s="24">
        <v>20</v>
      </c>
      <c r="I13" s="21"/>
      <c r="J13" s="21"/>
      <c r="K13" s="20"/>
      <c r="L13" s="25">
        <v>2</v>
      </c>
    </row>
    <row r="14" spans="1:21" ht="20.100000000000001" customHeight="1" x14ac:dyDescent="0.45">
      <c r="A14" s="19" t="s">
        <v>4</v>
      </c>
      <c r="B14" s="20" t="s">
        <v>10</v>
      </c>
      <c r="C14" s="21" t="s">
        <v>268</v>
      </c>
      <c r="D14" s="22" t="s">
        <v>11</v>
      </c>
      <c r="E14" s="21" t="s">
        <v>131</v>
      </c>
      <c r="F14" s="23">
        <v>18</v>
      </c>
      <c r="G14" s="21"/>
      <c r="H14" s="24">
        <v>20</v>
      </c>
      <c r="I14" s="21"/>
      <c r="J14" s="21"/>
      <c r="K14" s="20"/>
      <c r="L14" s="25">
        <v>2</v>
      </c>
    </row>
    <row r="15" spans="1:21" ht="20.100000000000001" customHeight="1" thickBot="1" x14ac:dyDescent="0.5">
      <c r="A15" s="26" t="s">
        <v>195</v>
      </c>
      <c r="B15" s="27" t="s">
        <v>196</v>
      </c>
      <c r="C15" s="28" t="s">
        <v>197</v>
      </c>
      <c r="D15" s="29" t="s">
        <v>289</v>
      </c>
      <c r="E15" s="28" t="s">
        <v>132</v>
      </c>
      <c r="F15" s="30">
        <v>19</v>
      </c>
      <c r="G15" s="28"/>
      <c r="H15" s="31">
        <v>0</v>
      </c>
      <c r="I15" s="28" t="s">
        <v>157</v>
      </c>
      <c r="J15" s="28" t="s">
        <v>162</v>
      </c>
      <c r="K15" s="27" t="s">
        <v>301</v>
      </c>
      <c r="L15" s="32">
        <v>2</v>
      </c>
    </row>
    <row r="16" spans="1:21" ht="20.100000000000001" customHeight="1" x14ac:dyDescent="0.45">
      <c r="A16" s="12" t="s">
        <v>103</v>
      </c>
      <c r="B16" s="13" t="s">
        <v>104</v>
      </c>
      <c r="C16" s="14" t="s">
        <v>105</v>
      </c>
      <c r="D16" s="15" t="s">
        <v>292</v>
      </c>
      <c r="E16" s="14" t="s">
        <v>131</v>
      </c>
      <c r="F16" s="16">
        <v>6</v>
      </c>
      <c r="G16" s="14"/>
      <c r="H16" s="17">
        <v>0</v>
      </c>
      <c r="I16" s="14" t="s">
        <v>157</v>
      </c>
      <c r="J16" s="14"/>
      <c r="K16" s="13"/>
      <c r="L16" s="18">
        <v>3</v>
      </c>
    </row>
    <row r="17" spans="1:12" ht="20.100000000000001" customHeight="1" x14ac:dyDescent="0.45">
      <c r="A17" s="19" t="s">
        <v>166</v>
      </c>
      <c r="B17" s="20" t="s">
        <v>181</v>
      </c>
      <c r="C17" s="21" t="s">
        <v>188</v>
      </c>
      <c r="D17" s="22" t="s">
        <v>263</v>
      </c>
      <c r="E17" s="21" t="s">
        <v>132</v>
      </c>
      <c r="F17" s="23">
        <v>11</v>
      </c>
      <c r="G17" s="21"/>
      <c r="H17" s="24">
        <v>0</v>
      </c>
      <c r="I17" s="21"/>
      <c r="J17" s="21" t="s">
        <v>252</v>
      </c>
      <c r="K17" s="20" t="s">
        <v>302</v>
      </c>
      <c r="L17" s="25">
        <v>3</v>
      </c>
    </row>
    <row r="18" spans="1:12" ht="20.100000000000001" customHeight="1" x14ac:dyDescent="0.45">
      <c r="A18" s="19" t="s">
        <v>106</v>
      </c>
      <c r="B18" s="20" t="s">
        <v>107</v>
      </c>
      <c r="C18" s="21" t="s">
        <v>108</v>
      </c>
      <c r="D18" s="22" t="s">
        <v>258</v>
      </c>
      <c r="E18" s="21" t="s">
        <v>131</v>
      </c>
      <c r="F18" s="23">
        <v>12</v>
      </c>
      <c r="G18" s="21" t="s">
        <v>157</v>
      </c>
      <c r="H18" s="24">
        <v>0</v>
      </c>
      <c r="I18" s="21"/>
      <c r="J18" s="21"/>
      <c r="K18" s="20"/>
      <c r="L18" s="25">
        <v>3</v>
      </c>
    </row>
    <row r="19" spans="1:12" ht="20.100000000000001" customHeight="1" x14ac:dyDescent="0.45">
      <c r="A19" s="19" t="s">
        <v>82</v>
      </c>
      <c r="B19" s="20" t="s">
        <v>83</v>
      </c>
      <c r="C19" s="21" t="s">
        <v>84</v>
      </c>
      <c r="D19" s="22"/>
      <c r="E19" s="21" t="s">
        <v>131</v>
      </c>
      <c r="F19" s="23">
        <v>15</v>
      </c>
      <c r="G19" s="21"/>
      <c r="H19" s="24">
        <v>0</v>
      </c>
      <c r="I19" s="21"/>
      <c r="J19" s="21"/>
      <c r="K19" s="20"/>
      <c r="L19" s="25">
        <v>3</v>
      </c>
    </row>
    <row r="20" spans="1:12" ht="20.100000000000001" customHeight="1" x14ac:dyDescent="0.45">
      <c r="A20" s="19" t="s">
        <v>155</v>
      </c>
      <c r="B20" s="20" t="s">
        <v>156</v>
      </c>
      <c r="C20" s="21" t="s">
        <v>158</v>
      </c>
      <c r="D20" s="22"/>
      <c r="E20" s="21" t="s">
        <v>131</v>
      </c>
      <c r="F20" s="23">
        <v>18</v>
      </c>
      <c r="G20" s="21"/>
      <c r="H20" s="24">
        <v>0</v>
      </c>
      <c r="I20" s="21"/>
      <c r="J20" s="21"/>
      <c r="K20" s="20"/>
      <c r="L20" s="25">
        <v>3</v>
      </c>
    </row>
    <row r="21" spans="1:12" ht="20.100000000000001" customHeight="1" x14ac:dyDescent="0.45">
      <c r="A21" s="19" t="s">
        <v>18</v>
      </c>
      <c r="B21" s="20" t="s">
        <v>123</v>
      </c>
      <c r="C21" s="21" t="s">
        <v>266</v>
      </c>
      <c r="D21" s="22" t="s">
        <v>19</v>
      </c>
      <c r="E21" s="21" t="s">
        <v>131</v>
      </c>
      <c r="F21" s="23">
        <v>21</v>
      </c>
      <c r="G21" s="21"/>
      <c r="H21" s="24">
        <v>0</v>
      </c>
      <c r="I21" s="21" t="s">
        <v>157</v>
      </c>
      <c r="J21" s="21" t="s">
        <v>252</v>
      </c>
      <c r="K21" s="20"/>
      <c r="L21" s="25">
        <v>3</v>
      </c>
    </row>
    <row r="22" spans="1:12" ht="20.100000000000001" customHeight="1" thickBot="1" x14ac:dyDescent="0.5">
      <c r="A22" s="26" t="s">
        <v>101</v>
      </c>
      <c r="B22" s="27" t="s">
        <v>102</v>
      </c>
      <c r="C22" s="28" t="s">
        <v>124</v>
      </c>
      <c r="D22" s="29" t="s">
        <v>276</v>
      </c>
      <c r="E22" s="28" t="s">
        <v>131</v>
      </c>
      <c r="F22" s="30">
        <v>26</v>
      </c>
      <c r="G22" s="28"/>
      <c r="H22" s="31">
        <v>0</v>
      </c>
      <c r="I22" s="28"/>
      <c r="J22" s="28" t="s">
        <v>162</v>
      </c>
      <c r="K22" s="27"/>
      <c r="L22" s="32">
        <v>3</v>
      </c>
    </row>
    <row r="23" spans="1:12" ht="20.100000000000001" customHeight="1" x14ac:dyDescent="0.45">
      <c r="A23" s="12" t="s">
        <v>85</v>
      </c>
      <c r="B23" s="13" t="s">
        <v>125</v>
      </c>
      <c r="C23" s="14" t="s">
        <v>86</v>
      </c>
      <c r="D23" s="15" t="s">
        <v>273</v>
      </c>
      <c r="E23" s="14" t="s">
        <v>131</v>
      </c>
      <c r="F23" s="16">
        <v>6</v>
      </c>
      <c r="G23" s="14" t="s">
        <v>157</v>
      </c>
      <c r="H23" s="17">
        <v>0</v>
      </c>
      <c r="I23" s="14" t="s">
        <v>157</v>
      </c>
      <c r="J23" s="14"/>
      <c r="K23" s="13"/>
      <c r="L23" s="18">
        <v>4</v>
      </c>
    </row>
    <row r="24" spans="1:12" ht="20.100000000000001" customHeight="1" x14ac:dyDescent="0.45">
      <c r="A24" s="19" t="s">
        <v>0</v>
      </c>
      <c r="B24" s="20" t="s">
        <v>9</v>
      </c>
      <c r="C24" s="21" t="s">
        <v>113</v>
      </c>
      <c r="D24" s="22" t="s">
        <v>295</v>
      </c>
      <c r="E24" s="21" t="s">
        <v>131</v>
      </c>
      <c r="F24" s="23">
        <v>9</v>
      </c>
      <c r="G24" s="21"/>
      <c r="H24" s="24">
        <v>0</v>
      </c>
      <c r="I24" s="21"/>
      <c r="J24" s="21" t="s">
        <v>252</v>
      </c>
      <c r="K24" s="20"/>
      <c r="L24" s="25">
        <v>4</v>
      </c>
    </row>
    <row r="25" spans="1:12" ht="20.100000000000001" hidden="1" customHeight="1" x14ac:dyDescent="0.45">
      <c r="A25" s="19" t="s">
        <v>26</v>
      </c>
      <c r="B25" s="20" t="s">
        <v>27</v>
      </c>
      <c r="C25" s="21" t="s">
        <v>28</v>
      </c>
      <c r="D25" s="22"/>
      <c r="E25" s="21" t="s">
        <v>171</v>
      </c>
      <c r="F25" s="23">
        <v>11</v>
      </c>
      <c r="G25" s="21"/>
      <c r="H25" s="24">
        <v>0</v>
      </c>
      <c r="I25" s="21"/>
      <c r="J25" s="21"/>
      <c r="K25" s="20"/>
      <c r="L25" s="25"/>
    </row>
    <row r="26" spans="1:12" ht="20.100000000000001" customHeight="1" x14ac:dyDescent="0.45">
      <c r="A26" s="19" t="s">
        <v>161</v>
      </c>
      <c r="B26" s="20" t="s">
        <v>92</v>
      </c>
      <c r="C26" s="21" t="s">
        <v>93</v>
      </c>
      <c r="D26" s="22" t="s">
        <v>293</v>
      </c>
      <c r="E26" s="21" t="s">
        <v>131</v>
      </c>
      <c r="F26" s="23">
        <v>11</v>
      </c>
      <c r="G26" s="21" t="s">
        <v>157</v>
      </c>
      <c r="H26" s="24">
        <v>0</v>
      </c>
      <c r="I26" s="21" t="s">
        <v>157</v>
      </c>
      <c r="J26" s="21" t="s">
        <v>252</v>
      </c>
      <c r="K26" s="20"/>
      <c r="L26" s="25">
        <v>4</v>
      </c>
    </row>
    <row r="27" spans="1:12" ht="20.100000000000001" customHeight="1" x14ac:dyDescent="0.45">
      <c r="A27" s="19" t="s">
        <v>94</v>
      </c>
      <c r="B27" s="20" t="s">
        <v>95</v>
      </c>
      <c r="C27" s="21" t="s">
        <v>96</v>
      </c>
      <c r="D27" s="22" t="s">
        <v>270</v>
      </c>
      <c r="E27" s="21" t="s">
        <v>131</v>
      </c>
      <c r="F27" s="23">
        <v>12</v>
      </c>
      <c r="G27" s="21"/>
      <c r="H27" s="24">
        <v>0</v>
      </c>
      <c r="I27" s="21"/>
      <c r="J27" s="21"/>
      <c r="K27" s="20"/>
      <c r="L27" s="25">
        <v>4</v>
      </c>
    </row>
    <row r="28" spans="1:12" ht="20.100000000000001" customHeight="1" x14ac:dyDescent="0.45">
      <c r="A28" s="19" t="s">
        <v>59</v>
      </c>
      <c r="B28" s="20" t="s">
        <v>122</v>
      </c>
      <c r="C28" s="21" t="s">
        <v>121</v>
      </c>
      <c r="D28" s="22"/>
      <c r="E28" s="21" t="s">
        <v>131</v>
      </c>
      <c r="F28" s="23">
        <v>17</v>
      </c>
      <c r="G28" s="21"/>
      <c r="H28" s="24">
        <v>0</v>
      </c>
      <c r="I28" s="21"/>
      <c r="J28" s="21"/>
      <c r="K28" s="20"/>
      <c r="L28" s="25">
        <v>4</v>
      </c>
    </row>
    <row r="29" spans="1:12" ht="20.100000000000001" customHeight="1" x14ac:dyDescent="0.45">
      <c r="A29" s="19" t="s">
        <v>257</v>
      </c>
      <c r="B29" s="20" t="s">
        <v>14</v>
      </c>
      <c r="C29" s="21" t="s">
        <v>15</v>
      </c>
      <c r="D29" s="22" t="s">
        <v>271</v>
      </c>
      <c r="E29" s="21" t="s">
        <v>131</v>
      </c>
      <c r="F29" s="23">
        <v>18</v>
      </c>
      <c r="G29" s="21"/>
      <c r="H29" s="24">
        <v>0</v>
      </c>
      <c r="I29" s="21"/>
      <c r="J29" s="21" t="s">
        <v>162</v>
      </c>
      <c r="K29" s="20"/>
      <c r="L29" s="25">
        <v>4</v>
      </c>
    </row>
    <row r="30" spans="1:12" ht="20.100000000000001" customHeight="1" thickBot="1" x14ac:dyDescent="0.5">
      <c r="A30" s="26" t="s">
        <v>51</v>
      </c>
      <c r="B30" s="27" t="s">
        <v>49</v>
      </c>
      <c r="C30" s="28" t="s">
        <v>50</v>
      </c>
      <c r="D30" s="29"/>
      <c r="E30" s="28" t="s">
        <v>131</v>
      </c>
      <c r="F30" s="30">
        <v>22</v>
      </c>
      <c r="G30" s="28"/>
      <c r="H30" s="31">
        <v>0</v>
      </c>
      <c r="I30" s="28" t="s">
        <v>157</v>
      </c>
      <c r="J30" s="28"/>
      <c r="K30" s="27"/>
      <c r="L30" s="32">
        <v>4</v>
      </c>
    </row>
    <row r="31" spans="1:12" ht="20.100000000000001" customHeight="1" x14ac:dyDescent="0.45">
      <c r="A31" s="12" t="s">
        <v>87</v>
      </c>
      <c r="B31" s="13" t="s">
        <v>143</v>
      </c>
      <c r="C31" s="14" t="s">
        <v>88</v>
      </c>
      <c r="D31" s="15" t="s">
        <v>259</v>
      </c>
      <c r="E31" s="14" t="s">
        <v>131</v>
      </c>
      <c r="F31" s="16">
        <v>8</v>
      </c>
      <c r="G31" s="14"/>
      <c r="H31" s="17">
        <v>0</v>
      </c>
      <c r="I31" s="14"/>
      <c r="J31" s="14" t="s">
        <v>159</v>
      </c>
      <c r="K31" s="13"/>
      <c r="L31" s="18">
        <v>5</v>
      </c>
    </row>
    <row r="32" spans="1:12" ht="20.100000000000001" customHeight="1" x14ac:dyDescent="0.45">
      <c r="A32" s="19" t="s">
        <v>75</v>
      </c>
      <c r="B32" s="20" t="s">
        <v>76</v>
      </c>
      <c r="C32" s="21" t="s">
        <v>77</v>
      </c>
      <c r="D32" s="22" t="s">
        <v>279</v>
      </c>
      <c r="E32" s="21" t="s">
        <v>131</v>
      </c>
      <c r="F32" s="23">
        <v>9</v>
      </c>
      <c r="G32" s="21"/>
      <c r="H32" s="24">
        <v>20</v>
      </c>
      <c r="I32" s="21"/>
      <c r="J32" s="21" t="s">
        <v>162</v>
      </c>
      <c r="K32" s="20"/>
      <c r="L32" s="25">
        <v>5</v>
      </c>
    </row>
    <row r="33" spans="1:12" ht="20.100000000000001" customHeight="1" x14ac:dyDescent="0.45">
      <c r="A33" s="19" t="s">
        <v>69</v>
      </c>
      <c r="B33" s="20" t="s">
        <v>70</v>
      </c>
      <c r="C33" s="21" t="s">
        <v>71</v>
      </c>
      <c r="D33" s="22" t="s">
        <v>275</v>
      </c>
      <c r="E33" s="21" t="s">
        <v>131</v>
      </c>
      <c r="F33" s="23">
        <v>9</v>
      </c>
      <c r="G33" s="21"/>
      <c r="H33" s="24">
        <v>20</v>
      </c>
      <c r="I33" s="21"/>
      <c r="J33" s="21" t="s">
        <v>252</v>
      </c>
      <c r="K33" s="20"/>
      <c r="L33" s="25">
        <v>5</v>
      </c>
    </row>
    <row r="34" spans="1:12" ht="20.100000000000001" customHeight="1" x14ac:dyDescent="0.45">
      <c r="A34" s="19" t="s">
        <v>169</v>
      </c>
      <c r="B34" s="20" t="s">
        <v>178</v>
      </c>
      <c r="C34" s="21" t="s">
        <v>191</v>
      </c>
      <c r="D34" s="21" t="s">
        <v>299</v>
      </c>
      <c r="E34" s="23" t="s">
        <v>131</v>
      </c>
      <c r="F34" s="21">
        <v>13</v>
      </c>
      <c r="G34" s="21"/>
      <c r="H34" s="21">
        <v>0</v>
      </c>
      <c r="I34" s="21"/>
      <c r="J34" s="20" t="s">
        <v>300</v>
      </c>
      <c r="K34" s="20" t="s">
        <v>302</v>
      </c>
      <c r="L34" s="25">
        <v>5</v>
      </c>
    </row>
    <row r="35" spans="1:12" ht="20.100000000000001" customHeight="1" x14ac:dyDescent="0.45">
      <c r="A35" s="19" t="s">
        <v>89</v>
      </c>
      <c r="B35" s="20" t="s">
        <v>90</v>
      </c>
      <c r="C35" s="21" t="s">
        <v>91</v>
      </c>
      <c r="D35" s="22" t="s">
        <v>298</v>
      </c>
      <c r="E35" s="21" t="s">
        <v>131</v>
      </c>
      <c r="F35" s="23">
        <v>13</v>
      </c>
      <c r="G35" s="21" t="s">
        <v>157</v>
      </c>
      <c r="H35" s="24">
        <v>0</v>
      </c>
      <c r="I35" s="21"/>
      <c r="J35" s="21" t="s">
        <v>297</v>
      </c>
      <c r="K35" s="20"/>
      <c r="L35" s="25">
        <v>5</v>
      </c>
    </row>
    <row r="36" spans="1:12" ht="20.100000000000001" customHeight="1" x14ac:dyDescent="0.45">
      <c r="A36" s="19" t="s">
        <v>97</v>
      </c>
      <c r="B36" s="20" t="s">
        <v>142</v>
      </c>
      <c r="C36" s="21" t="s">
        <v>98</v>
      </c>
      <c r="D36" s="22" t="s">
        <v>273</v>
      </c>
      <c r="E36" s="21" t="s">
        <v>131</v>
      </c>
      <c r="F36" s="23">
        <v>17</v>
      </c>
      <c r="G36" s="21"/>
      <c r="H36" s="24">
        <v>0</v>
      </c>
      <c r="I36" s="21"/>
      <c r="J36" s="21"/>
      <c r="K36" s="20"/>
      <c r="L36" s="25">
        <v>5</v>
      </c>
    </row>
    <row r="37" spans="1:12" ht="20.100000000000001" customHeight="1" thickBot="1" x14ac:dyDescent="0.5">
      <c r="A37" s="26" t="s">
        <v>34</v>
      </c>
      <c r="B37" s="27" t="s">
        <v>120</v>
      </c>
      <c r="C37" s="28" t="s">
        <v>35</v>
      </c>
      <c r="D37" s="29"/>
      <c r="E37" s="28" t="s">
        <v>131</v>
      </c>
      <c r="F37" s="30">
        <v>19</v>
      </c>
      <c r="G37" s="28"/>
      <c r="H37" s="31">
        <v>0</v>
      </c>
      <c r="I37" s="28"/>
      <c r="J37" s="28"/>
      <c r="K37" s="27"/>
      <c r="L37" s="32">
        <v>5</v>
      </c>
    </row>
    <row r="38" spans="1:12" ht="20.100000000000001" customHeight="1" x14ac:dyDescent="0.45">
      <c r="A38" s="12" t="s">
        <v>174</v>
      </c>
      <c r="B38" s="13" t="s">
        <v>175</v>
      </c>
      <c r="C38" s="14" t="s">
        <v>194</v>
      </c>
      <c r="D38" s="15"/>
      <c r="E38" s="14" t="s">
        <v>132</v>
      </c>
      <c r="F38" s="16">
        <v>3</v>
      </c>
      <c r="G38" s="14"/>
      <c r="H38" s="17">
        <v>20</v>
      </c>
      <c r="I38" s="14"/>
      <c r="J38" s="14" t="s">
        <v>252</v>
      </c>
      <c r="K38" s="13"/>
      <c r="L38" s="18">
        <v>6</v>
      </c>
    </row>
    <row r="39" spans="1:12" ht="20.100000000000001" customHeight="1" x14ac:dyDescent="0.45">
      <c r="A39" s="19" t="s">
        <v>72</v>
      </c>
      <c r="B39" s="20" t="s">
        <v>73</v>
      </c>
      <c r="C39" s="21" t="s">
        <v>74</v>
      </c>
      <c r="D39" s="22" t="s">
        <v>274</v>
      </c>
      <c r="E39" s="21" t="s">
        <v>131</v>
      </c>
      <c r="F39" s="23">
        <v>8</v>
      </c>
      <c r="G39" s="21"/>
      <c r="H39" s="24">
        <v>20</v>
      </c>
      <c r="I39" s="21"/>
      <c r="J39" s="21" t="s">
        <v>159</v>
      </c>
      <c r="K39" s="20"/>
      <c r="L39" s="25">
        <v>6</v>
      </c>
    </row>
    <row r="40" spans="1:12" ht="20.100000000000001" customHeight="1" x14ac:dyDescent="0.45">
      <c r="A40" s="19" t="s">
        <v>128</v>
      </c>
      <c r="B40" s="20" t="s">
        <v>133</v>
      </c>
      <c r="C40" s="21" t="s">
        <v>154</v>
      </c>
      <c r="D40" s="22" t="s">
        <v>281</v>
      </c>
      <c r="E40" s="21" t="s">
        <v>131</v>
      </c>
      <c r="F40" s="23">
        <v>12</v>
      </c>
      <c r="G40" s="21" t="s">
        <v>157</v>
      </c>
      <c r="H40" s="24">
        <v>20</v>
      </c>
      <c r="I40" s="21"/>
      <c r="J40" s="21" t="s">
        <v>162</v>
      </c>
      <c r="K40" s="20"/>
      <c r="L40" s="25">
        <v>6</v>
      </c>
    </row>
    <row r="41" spans="1:12" ht="20.100000000000001" customHeight="1" x14ac:dyDescent="0.45">
      <c r="A41" s="19" t="s">
        <v>60</v>
      </c>
      <c r="B41" s="20" t="s">
        <v>61</v>
      </c>
      <c r="C41" s="21" t="s">
        <v>62</v>
      </c>
      <c r="D41" s="22"/>
      <c r="E41" s="21" t="s">
        <v>131</v>
      </c>
      <c r="F41" s="23">
        <v>13</v>
      </c>
      <c r="G41" s="21"/>
      <c r="H41" s="24">
        <v>20</v>
      </c>
      <c r="I41" s="21"/>
      <c r="J41" s="21"/>
      <c r="K41" s="20"/>
      <c r="L41" s="25">
        <v>6</v>
      </c>
    </row>
    <row r="42" spans="1:12" ht="20.100000000000001" customHeight="1" x14ac:dyDescent="0.45">
      <c r="A42" s="19" t="s">
        <v>63</v>
      </c>
      <c r="B42" s="20" t="s">
        <v>64</v>
      </c>
      <c r="C42" s="21" t="s">
        <v>65</v>
      </c>
      <c r="D42" s="22"/>
      <c r="E42" s="21" t="s">
        <v>131</v>
      </c>
      <c r="F42" s="23">
        <v>15</v>
      </c>
      <c r="G42" s="21"/>
      <c r="H42" s="24">
        <v>0</v>
      </c>
      <c r="I42" s="21"/>
      <c r="J42" s="21" t="s">
        <v>159</v>
      </c>
      <c r="K42" s="20"/>
      <c r="L42" s="25">
        <v>6</v>
      </c>
    </row>
    <row r="43" spans="1:12" ht="20.100000000000001" customHeight="1" x14ac:dyDescent="0.45">
      <c r="A43" s="19" t="s">
        <v>168</v>
      </c>
      <c r="B43" s="20" t="s">
        <v>179</v>
      </c>
      <c r="C43" s="21" t="s">
        <v>190</v>
      </c>
      <c r="D43" s="22" t="s">
        <v>284</v>
      </c>
      <c r="E43" s="21" t="s">
        <v>131</v>
      </c>
      <c r="F43" s="23">
        <v>15</v>
      </c>
      <c r="G43" s="21"/>
      <c r="H43" s="24">
        <v>0</v>
      </c>
      <c r="I43" s="21"/>
      <c r="J43" s="21" t="s">
        <v>162</v>
      </c>
      <c r="K43" s="20" t="s">
        <v>302</v>
      </c>
      <c r="L43" s="25">
        <v>6</v>
      </c>
    </row>
    <row r="44" spans="1:12" ht="20.100000000000001" customHeight="1" thickBot="1" x14ac:dyDescent="0.5">
      <c r="A44" s="26" t="s">
        <v>109</v>
      </c>
      <c r="B44" s="27" t="s">
        <v>110</v>
      </c>
      <c r="C44" s="28" t="s">
        <v>111</v>
      </c>
      <c r="D44" s="29" t="s">
        <v>255</v>
      </c>
      <c r="E44" s="28" t="s">
        <v>131</v>
      </c>
      <c r="F44" s="30">
        <v>16</v>
      </c>
      <c r="G44" s="28"/>
      <c r="H44" s="31">
        <v>20</v>
      </c>
      <c r="I44" s="28"/>
      <c r="J44" s="28" t="s">
        <v>252</v>
      </c>
      <c r="K44" s="27"/>
      <c r="L44" s="32">
        <v>6</v>
      </c>
    </row>
    <row r="45" spans="1:12" ht="20.100000000000001" customHeight="1" x14ac:dyDescent="0.45">
      <c r="A45" s="12" t="s">
        <v>20</v>
      </c>
      <c r="B45" s="13" t="s">
        <v>127</v>
      </c>
      <c r="C45" s="14" t="s">
        <v>272</v>
      </c>
      <c r="D45" s="15" t="s">
        <v>21</v>
      </c>
      <c r="E45" s="14" t="s">
        <v>131</v>
      </c>
      <c r="F45" s="16">
        <v>8</v>
      </c>
      <c r="G45" s="14" t="s">
        <v>157</v>
      </c>
      <c r="H45" s="17">
        <v>0</v>
      </c>
      <c r="I45" s="14"/>
      <c r="J45" s="14"/>
      <c r="K45" s="13"/>
      <c r="L45" s="18">
        <v>7</v>
      </c>
    </row>
    <row r="46" spans="1:12" ht="20.100000000000001" customHeight="1" x14ac:dyDescent="0.45">
      <c r="A46" s="19" t="s">
        <v>23</v>
      </c>
      <c r="B46" s="20" t="s">
        <v>25</v>
      </c>
      <c r="C46" s="21" t="s">
        <v>24</v>
      </c>
      <c r="D46" s="22" t="s">
        <v>280</v>
      </c>
      <c r="E46" s="21" t="s">
        <v>131</v>
      </c>
      <c r="F46" s="23">
        <v>8</v>
      </c>
      <c r="G46" s="21" t="s">
        <v>157</v>
      </c>
      <c r="H46" s="24">
        <v>0</v>
      </c>
      <c r="I46" s="21"/>
      <c r="J46" s="21" t="s">
        <v>159</v>
      </c>
      <c r="K46" s="20"/>
      <c r="L46" s="25">
        <v>7</v>
      </c>
    </row>
    <row r="47" spans="1:12" ht="20.100000000000001" customHeight="1" x14ac:dyDescent="0.45">
      <c r="A47" s="19" t="s">
        <v>3</v>
      </c>
      <c r="B47" s="20" t="s">
        <v>140</v>
      </c>
      <c r="C47" s="21" t="s">
        <v>267</v>
      </c>
      <c r="D47" s="22" t="s">
        <v>12</v>
      </c>
      <c r="E47" s="21" t="s">
        <v>132</v>
      </c>
      <c r="F47" s="23">
        <v>10</v>
      </c>
      <c r="G47" s="21"/>
      <c r="H47" s="24">
        <v>20</v>
      </c>
      <c r="I47" s="21"/>
      <c r="J47" s="21"/>
      <c r="K47" s="20" t="s">
        <v>302</v>
      </c>
      <c r="L47" s="25">
        <v>7</v>
      </c>
    </row>
    <row r="48" spans="1:12" ht="20.100000000000001" customHeight="1" x14ac:dyDescent="0.45">
      <c r="A48" s="19" t="s">
        <v>43</v>
      </c>
      <c r="B48" s="20" t="s">
        <v>44</v>
      </c>
      <c r="C48" s="21" t="s">
        <v>45</v>
      </c>
      <c r="D48" s="22"/>
      <c r="E48" s="21" t="s">
        <v>131</v>
      </c>
      <c r="F48" s="23">
        <v>10</v>
      </c>
      <c r="G48" s="21"/>
      <c r="H48" s="24">
        <v>0</v>
      </c>
      <c r="I48" s="21"/>
      <c r="J48" s="21"/>
      <c r="K48" s="20"/>
      <c r="L48" s="25">
        <v>7</v>
      </c>
    </row>
    <row r="49" spans="1:12" ht="20.100000000000001" customHeight="1" x14ac:dyDescent="0.45">
      <c r="A49" s="19" t="s">
        <v>80</v>
      </c>
      <c r="B49" s="20" t="s">
        <v>126</v>
      </c>
      <c r="C49" s="21" t="s">
        <v>81</v>
      </c>
      <c r="D49" s="22" t="s">
        <v>290</v>
      </c>
      <c r="E49" s="21" t="s">
        <v>131</v>
      </c>
      <c r="F49" s="23">
        <v>13</v>
      </c>
      <c r="G49" s="21"/>
      <c r="H49" s="24">
        <v>20</v>
      </c>
      <c r="I49" s="21"/>
      <c r="J49" s="21"/>
      <c r="K49" s="20"/>
      <c r="L49" s="25">
        <v>7</v>
      </c>
    </row>
    <row r="50" spans="1:12" ht="20.100000000000001" customHeight="1" x14ac:dyDescent="0.45">
      <c r="A50" s="19" t="s">
        <v>1</v>
      </c>
      <c r="B50" s="20" t="s">
        <v>38</v>
      </c>
      <c r="C50" s="21" t="s">
        <v>16</v>
      </c>
      <c r="D50" s="22"/>
      <c r="E50" s="21" t="s">
        <v>131</v>
      </c>
      <c r="F50" s="23">
        <v>17</v>
      </c>
      <c r="G50" s="21"/>
      <c r="H50" s="24">
        <v>20</v>
      </c>
      <c r="I50" s="21"/>
      <c r="J50" s="21" t="s">
        <v>252</v>
      </c>
      <c r="K50" s="20"/>
      <c r="L50" s="25">
        <v>7</v>
      </c>
    </row>
    <row r="51" spans="1:12" ht="20.100000000000001" customHeight="1" thickBot="1" x14ac:dyDescent="0.5">
      <c r="A51" s="19" t="s">
        <v>99</v>
      </c>
      <c r="B51" s="20" t="s">
        <v>251</v>
      </c>
      <c r="C51" s="21" t="s">
        <v>264</v>
      </c>
      <c r="D51" s="22" t="s">
        <v>100</v>
      </c>
      <c r="E51" s="21" t="s">
        <v>131</v>
      </c>
      <c r="F51" s="23">
        <v>21</v>
      </c>
      <c r="G51" s="21"/>
      <c r="H51" s="24">
        <v>0</v>
      </c>
      <c r="I51" s="21" t="s">
        <v>157</v>
      </c>
      <c r="J51" s="21" t="s">
        <v>159</v>
      </c>
      <c r="K51" s="20"/>
      <c r="L51" s="25">
        <v>7</v>
      </c>
    </row>
    <row r="52" spans="1:12" ht="20.100000000000001" customHeight="1" x14ac:dyDescent="0.45">
      <c r="A52" s="12" t="s">
        <v>163</v>
      </c>
      <c r="B52" s="13" t="s">
        <v>184</v>
      </c>
      <c r="C52" s="14" t="s">
        <v>185</v>
      </c>
      <c r="D52" s="15" t="s">
        <v>288</v>
      </c>
      <c r="E52" s="14" t="s">
        <v>131</v>
      </c>
      <c r="F52" s="16">
        <v>8</v>
      </c>
      <c r="G52" s="14"/>
      <c r="H52" s="17">
        <v>0</v>
      </c>
      <c r="I52" s="14"/>
      <c r="J52" s="14" t="s">
        <v>162</v>
      </c>
      <c r="K52" s="13"/>
      <c r="L52" s="18">
        <v>8</v>
      </c>
    </row>
    <row r="53" spans="1:12" ht="20.100000000000001" customHeight="1" x14ac:dyDescent="0.45">
      <c r="A53" s="19" t="s">
        <v>167</v>
      </c>
      <c r="B53" s="20" t="s">
        <v>180</v>
      </c>
      <c r="C53" s="21" t="s">
        <v>189</v>
      </c>
      <c r="D53" s="22" t="s">
        <v>262</v>
      </c>
      <c r="E53" s="21" t="s">
        <v>132</v>
      </c>
      <c r="F53" s="23">
        <v>10</v>
      </c>
      <c r="G53" s="21"/>
      <c r="H53" s="24">
        <v>20</v>
      </c>
      <c r="I53" s="21"/>
      <c r="J53" s="21" t="s">
        <v>159</v>
      </c>
      <c r="K53" s="20"/>
      <c r="L53" s="25">
        <v>8</v>
      </c>
    </row>
    <row r="54" spans="1:12" ht="20.100000000000001" customHeight="1" x14ac:dyDescent="0.45">
      <c r="A54" s="19" t="s">
        <v>5</v>
      </c>
      <c r="B54" s="20" t="s">
        <v>13</v>
      </c>
      <c r="C54" s="21" t="s">
        <v>114</v>
      </c>
      <c r="D54" s="22" t="s">
        <v>283</v>
      </c>
      <c r="E54" s="21" t="s">
        <v>131</v>
      </c>
      <c r="F54" s="23">
        <v>10</v>
      </c>
      <c r="G54" s="21" t="s">
        <v>157</v>
      </c>
      <c r="H54" s="24">
        <v>20</v>
      </c>
      <c r="I54" s="21" t="s">
        <v>157</v>
      </c>
      <c r="J54" s="21" t="s">
        <v>162</v>
      </c>
      <c r="K54" s="20"/>
      <c r="L54" s="25">
        <v>8</v>
      </c>
    </row>
    <row r="55" spans="1:12" ht="20.100000000000001" customHeight="1" x14ac:dyDescent="0.45">
      <c r="A55" s="19" t="s">
        <v>164</v>
      </c>
      <c r="B55" s="20" t="s">
        <v>183</v>
      </c>
      <c r="C55" s="21" t="s">
        <v>186</v>
      </c>
      <c r="D55" s="22" t="s">
        <v>278</v>
      </c>
      <c r="E55" s="21" t="s">
        <v>131</v>
      </c>
      <c r="F55" s="23">
        <v>10</v>
      </c>
      <c r="G55" s="21"/>
      <c r="H55" s="24">
        <v>0</v>
      </c>
      <c r="I55" s="21"/>
      <c r="J55" s="21" t="s">
        <v>162</v>
      </c>
      <c r="K55" s="20"/>
      <c r="L55" s="25">
        <v>8</v>
      </c>
    </row>
    <row r="56" spans="1:12" ht="20.100000000000001" customHeight="1" x14ac:dyDescent="0.45">
      <c r="A56" s="19" t="s">
        <v>31</v>
      </c>
      <c r="B56" s="20" t="s">
        <v>32</v>
      </c>
      <c r="C56" s="21" t="s">
        <v>33</v>
      </c>
      <c r="D56" s="22" t="s">
        <v>282</v>
      </c>
      <c r="E56" s="21" t="s">
        <v>131</v>
      </c>
      <c r="F56" s="23">
        <v>13</v>
      </c>
      <c r="G56" s="21"/>
      <c r="H56" s="24">
        <v>0</v>
      </c>
      <c r="I56" s="21"/>
      <c r="J56" s="21" t="s">
        <v>252</v>
      </c>
      <c r="K56" s="20"/>
      <c r="L56" s="25">
        <v>8</v>
      </c>
    </row>
    <row r="57" spans="1:12" ht="20.100000000000001" customHeight="1" x14ac:dyDescent="0.45">
      <c r="A57" s="19" t="s">
        <v>57</v>
      </c>
      <c r="B57" s="20" t="s">
        <v>112</v>
      </c>
      <c r="C57" s="21" t="s">
        <v>58</v>
      </c>
      <c r="D57" s="22"/>
      <c r="E57" s="21" t="s">
        <v>131</v>
      </c>
      <c r="F57" s="23">
        <v>17</v>
      </c>
      <c r="G57" s="21"/>
      <c r="H57" s="24">
        <v>0</v>
      </c>
      <c r="I57" s="21"/>
      <c r="J57" s="21"/>
      <c r="K57" s="20"/>
      <c r="L57" s="25">
        <v>8</v>
      </c>
    </row>
    <row r="58" spans="1:12" ht="20.100000000000001" customHeight="1" x14ac:dyDescent="0.45">
      <c r="A58" s="19" t="s">
        <v>165</v>
      </c>
      <c r="B58" s="20" t="s">
        <v>182</v>
      </c>
      <c r="C58" s="21" t="s">
        <v>187</v>
      </c>
      <c r="D58" s="22" t="s">
        <v>277</v>
      </c>
      <c r="E58" s="21" t="s">
        <v>131</v>
      </c>
      <c r="F58" s="23">
        <v>17</v>
      </c>
      <c r="G58" s="21"/>
      <c r="H58" s="24">
        <v>0</v>
      </c>
      <c r="I58" s="21"/>
      <c r="J58" s="21" t="s">
        <v>252</v>
      </c>
      <c r="K58" s="20"/>
      <c r="L58" s="25">
        <v>8</v>
      </c>
    </row>
    <row r="59" spans="1:12" ht="20.100000000000001" customHeight="1" thickBot="1" x14ac:dyDescent="0.5">
      <c r="A59" s="26" t="s">
        <v>36</v>
      </c>
      <c r="B59" s="27" t="s">
        <v>118</v>
      </c>
      <c r="C59" s="28" t="s">
        <v>37</v>
      </c>
      <c r="D59" s="29"/>
      <c r="E59" s="28" t="s">
        <v>131</v>
      </c>
      <c r="F59" s="30">
        <v>20</v>
      </c>
      <c r="G59" s="28"/>
      <c r="H59" s="31">
        <v>0</v>
      </c>
      <c r="I59" s="28"/>
      <c r="J59" s="28" t="s">
        <v>316</v>
      </c>
      <c r="K59" s="27"/>
      <c r="L59" s="32">
        <v>8</v>
      </c>
    </row>
    <row r="60" spans="1:12" ht="20.100000000000001" customHeight="1" x14ac:dyDescent="0.45">
      <c r="B60" s="6"/>
      <c r="F60" s="4"/>
      <c r="H60" s="3">
        <f>COUNTIF(H2:H59, "$20")</f>
        <v>18</v>
      </c>
      <c r="I60" s="3">
        <f>COUNTIF(I2:I59,"Yes")</f>
        <v>10</v>
      </c>
    </row>
    <row r="61" spans="1:12" ht="20.100000000000001" customHeight="1" x14ac:dyDescent="0.45">
      <c r="A61" s="2" t="s">
        <v>131</v>
      </c>
      <c r="B61" s="3">
        <f>COUNTIF(E2:E59,"Returning")</f>
        <v>50</v>
      </c>
    </row>
    <row r="62" spans="1:12" ht="20.100000000000001" customHeight="1" x14ac:dyDescent="0.45">
      <c r="A62" s="2" t="s">
        <v>132</v>
      </c>
      <c r="B62" s="3">
        <f>COUNTIF(E2:E59,"New")</f>
        <v>7</v>
      </c>
    </row>
    <row r="63" spans="1:12" ht="20.100000000000001" customHeight="1" x14ac:dyDescent="0.45">
      <c r="A63" s="2" t="s">
        <v>170</v>
      </c>
      <c r="B63" s="3">
        <f>COUNTIF(E2:E59,"Returning?")</f>
        <v>0</v>
      </c>
    </row>
    <row r="64" spans="1:12" ht="20.100000000000001" customHeight="1" x14ac:dyDescent="0.45">
      <c r="A64" s="2" t="s">
        <v>171</v>
      </c>
      <c r="B64" s="3">
        <f>-COUNTIF(E2:E59,"Waived")</f>
        <v>-1</v>
      </c>
    </row>
    <row r="65" spans="1:2" ht="20.100000000000001" customHeight="1" x14ac:dyDescent="0.45">
      <c r="A65" s="2" t="s">
        <v>250</v>
      </c>
      <c r="B65" s="3">
        <f>SUM(B61:B64)</f>
        <v>56</v>
      </c>
    </row>
  </sheetData>
  <sortState ref="A2:U65">
    <sortCondition ref="L2:L65"/>
    <sortCondition ref="F2:F65"/>
  </sortState>
  <hyperlinks>
    <hyperlink ref="B51" r:id="rId1"/>
  </hyperlinks>
  <printOptions gridLines="1"/>
  <pageMargins left="0.7" right="0.7" top="0.75" bottom="0.75" header="0.3" footer="0.3"/>
  <pageSetup scale="2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pane ySplit="1" topLeftCell="A2" activePane="bottomLeft" state="frozen"/>
      <selection pane="bottomLeft" activeCell="B17" sqref="B17"/>
    </sheetView>
  </sheetViews>
  <sheetFormatPr defaultColWidth="8.88671875" defaultRowHeight="23.4" x14ac:dyDescent="0.45"/>
  <cols>
    <col min="1" max="1" width="29.6640625" style="2" bestFit="1" customWidth="1"/>
    <col min="2" max="2" width="35.5546875" style="2" bestFit="1" customWidth="1"/>
    <col min="3" max="3" width="25.33203125" style="3" bestFit="1" customWidth="1"/>
    <col min="4" max="4" width="16.33203125" style="3" bestFit="1" customWidth="1"/>
    <col min="5" max="5" width="14.6640625" style="3" bestFit="1" customWidth="1"/>
    <col min="6" max="6" width="12.33203125" style="3" bestFit="1" customWidth="1"/>
    <col min="7" max="7" width="7.6640625" style="2" bestFit="1" customWidth="1"/>
    <col min="8" max="8" width="20.88671875" style="3" bestFit="1" customWidth="1"/>
    <col min="9" max="9" width="32.33203125" style="3" bestFit="1" customWidth="1"/>
    <col min="10" max="10" width="19" style="2" customWidth="1"/>
    <col min="11" max="16384" width="8.88671875" style="2"/>
  </cols>
  <sheetData>
    <row r="1" spans="1:10" s="1" customFormat="1" ht="46.8" x14ac:dyDescent="0.3">
      <c r="A1" s="7" t="s">
        <v>134</v>
      </c>
      <c r="B1" s="7" t="s">
        <v>6</v>
      </c>
      <c r="C1" s="7" t="s">
        <v>130</v>
      </c>
      <c r="D1" s="7" t="s">
        <v>129</v>
      </c>
      <c r="E1" s="7" t="s">
        <v>141</v>
      </c>
      <c r="F1" s="8" t="s">
        <v>160</v>
      </c>
      <c r="G1" s="7" t="s">
        <v>135</v>
      </c>
      <c r="H1" s="7" t="s">
        <v>148</v>
      </c>
      <c r="I1" s="7" t="s">
        <v>147</v>
      </c>
    </row>
    <row r="2" spans="1:10" ht="20.100000000000001" customHeight="1" x14ac:dyDescent="0.45">
      <c r="A2" s="2" t="s">
        <v>198</v>
      </c>
      <c r="B2" s="2" t="s">
        <v>199</v>
      </c>
      <c r="C2" s="3" t="s">
        <v>200</v>
      </c>
      <c r="D2" s="9"/>
      <c r="E2" s="3" t="s">
        <v>132</v>
      </c>
      <c r="F2" s="4"/>
      <c r="G2" s="3"/>
      <c r="H2" s="5">
        <v>0</v>
      </c>
      <c r="I2" s="3" t="s">
        <v>291</v>
      </c>
      <c r="J2" s="3"/>
    </row>
    <row r="3" spans="1:10" ht="20.100000000000001" customHeight="1" x14ac:dyDescent="0.45">
      <c r="A3" s="2" t="s">
        <v>144</v>
      </c>
      <c r="B3" s="2" t="s">
        <v>145</v>
      </c>
      <c r="C3" s="3" t="s">
        <v>17</v>
      </c>
      <c r="E3" s="3" t="s">
        <v>132</v>
      </c>
      <c r="F3" s="4"/>
      <c r="G3" s="3"/>
      <c r="H3" s="5">
        <v>0</v>
      </c>
      <c r="I3" s="3" t="s">
        <v>291</v>
      </c>
      <c r="J3" s="3"/>
    </row>
    <row r="4" spans="1:10" ht="20.100000000000001" customHeight="1" x14ac:dyDescent="0.45">
      <c r="A4" s="2" t="s">
        <v>138</v>
      </c>
      <c r="B4" s="2" t="s">
        <v>139</v>
      </c>
      <c r="C4" s="3" t="s">
        <v>146</v>
      </c>
      <c r="D4" s="3" t="s">
        <v>131</v>
      </c>
      <c r="E4" s="4">
        <v>15</v>
      </c>
      <c r="G4" s="5">
        <v>0</v>
      </c>
      <c r="I4" s="3" t="s">
        <v>254</v>
      </c>
    </row>
    <row r="5" spans="1:10" ht="20.100000000000001" customHeight="1" x14ac:dyDescent="0.45">
      <c r="A5" s="2" t="s">
        <v>29</v>
      </c>
      <c r="B5" s="2" t="s">
        <v>117</v>
      </c>
      <c r="C5" s="3" t="s">
        <v>30</v>
      </c>
      <c r="D5" s="3" t="s">
        <v>131</v>
      </c>
      <c r="E5" s="4">
        <v>14</v>
      </c>
      <c r="G5" s="5">
        <v>0</v>
      </c>
      <c r="I5" s="3" t="s">
        <v>254</v>
      </c>
    </row>
    <row r="6" spans="1:10" ht="20.100000000000001" customHeight="1" x14ac:dyDescent="0.45">
      <c r="A6" s="2" t="s">
        <v>55</v>
      </c>
      <c r="B6" s="2" t="s">
        <v>116</v>
      </c>
      <c r="C6" s="3" t="s">
        <v>56</v>
      </c>
      <c r="D6" s="3" t="s">
        <v>131</v>
      </c>
      <c r="E6" s="4">
        <v>16</v>
      </c>
      <c r="G6" s="5">
        <v>0</v>
      </c>
      <c r="I6" s="3" t="s">
        <v>254</v>
      </c>
    </row>
    <row r="7" spans="1:10" ht="20.100000000000001" customHeight="1" x14ac:dyDescent="0.45">
      <c r="A7" s="2" t="s">
        <v>172</v>
      </c>
      <c r="B7" s="2" t="s">
        <v>177</v>
      </c>
      <c r="C7" s="3" t="s">
        <v>192</v>
      </c>
      <c r="D7" s="3" t="s">
        <v>170</v>
      </c>
      <c r="E7" s="4"/>
      <c r="G7" s="3"/>
    </row>
    <row r="8" spans="1:10" ht="20.100000000000001" customHeight="1" x14ac:dyDescent="0.45">
      <c r="A8" s="2" t="s">
        <v>173</v>
      </c>
      <c r="B8" s="2" t="s">
        <v>176</v>
      </c>
      <c r="C8" s="3" t="s">
        <v>193</v>
      </c>
      <c r="D8" s="3" t="s">
        <v>170</v>
      </c>
      <c r="E8" s="4"/>
      <c r="G8" s="3"/>
    </row>
    <row r="9" spans="1:10" ht="20.100000000000001" customHeight="1" x14ac:dyDescent="0.45">
      <c r="A9" s="2" t="s">
        <v>204</v>
      </c>
      <c r="B9" s="2" t="s">
        <v>205</v>
      </c>
      <c r="C9" s="3" t="s">
        <v>206</v>
      </c>
      <c r="D9" s="3" t="s">
        <v>170</v>
      </c>
      <c r="E9" s="4"/>
      <c r="G9" s="3"/>
    </row>
    <row r="10" spans="1:10" ht="20.100000000000001" customHeight="1" x14ac:dyDescent="0.45">
      <c r="A10" s="2" t="s">
        <v>210</v>
      </c>
      <c r="B10" s="2" t="s">
        <v>211</v>
      </c>
      <c r="C10" s="3" t="s">
        <v>212</v>
      </c>
      <c r="D10" s="3" t="s">
        <v>170</v>
      </c>
      <c r="E10" s="4"/>
      <c r="G10" s="3"/>
    </row>
    <row r="11" spans="1:10" ht="20.100000000000001" customHeight="1" x14ac:dyDescent="0.45">
      <c r="A11" s="2" t="s">
        <v>213</v>
      </c>
      <c r="B11" s="2" t="s">
        <v>214</v>
      </c>
      <c r="C11" s="3" t="s">
        <v>215</v>
      </c>
      <c r="D11" s="3" t="s">
        <v>170</v>
      </c>
      <c r="E11" s="4"/>
      <c r="G11" s="3"/>
    </row>
    <row r="12" spans="1:10" ht="20.100000000000001" customHeight="1" x14ac:dyDescent="0.45">
      <c r="A12" s="2" t="s">
        <v>216</v>
      </c>
      <c r="B12" s="2" t="s">
        <v>217</v>
      </c>
      <c r="C12" s="3" t="s">
        <v>218</v>
      </c>
      <c r="D12" s="3" t="s">
        <v>170</v>
      </c>
      <c r="E12" s="4"/>
      <c r="G12" s="3"/>
    </row>
    <row r="13" spans="1:10" ht="20.100000000000001" customHeight="1" x14ac:dyDescent="0.45">
      <c r="A13" s="2" t="s">
        <v>219</v>
      </c>
      <c r="B13" s="2" t="s">
        <v>220</v>
      </c>
      <c r="C13" s="3" t="s">
        <v>221</v>
      </c>
      <c r="D13" s="3" t="s">
        <v>170</v>
      </c>
      <c r="E13" s="4"/>
      <c r="G13" s="3"/>
    </row>
    <row r="14" spans="1:10" ht="20.100000000000001" customHeight="1" x14ac:dyDescent="0.45">
      <c r="A14" s="2" t="s">
        <v>222</v>
      </c>
      <c r="B14" s="2" t="s">
        <v>223</v>
      </c>
      <c r="C14" s="3" t="s">
        <v>224</v>
      </c>
      <c r="D14" s="3" t="s">
        <v>170</v>
      </c>
      <c r="E14" s="4"/>
      <c r="G14" s="3"/>
    </row>
    <row r="15" spans="1:10" ht="20.100000000000001" customHeight="1" x14ac:dyDescent="0.45">
      <c r="A15" s="2" t="s">
        <v>225</v>
      </c>
      <c r="B15" s="2" t="s">
        <v>226</v>
      </c>
      <c r="C15" s="3" t="s">
        <v>227</v>
      </c>
      <c r="D15" s="3" t="s">
        <v>170</v>
      </c>
      <c r="E15" s="4"/>
      <c r="G15" s="3"/>
    </row>
    <row r="16" spans="1:10" ht="20.100000000000001" customHeight="1" x14ac:dyDescent="0.45">
      <c r="A16" s="2" t="s">
        <v>228</v>
      </c>
      <c r="B16" s="2" t="s">
        <v>229</v>
      </c>
      <c r="C16" s="3" t="s">
        <v>230</v>
      </c>
      <c r="D16" s="3" t="s">
        <v>170</v>
      </c>
      <c r="E16" s="4"/>
      <c r="G16" s="3"/>
    </row>
    <row r="17" spans="1:7" ht="20.100000000000001" customHeight="1" x14ac:dyDescent="0.45">
      <c r="A17" s="2" t="s">
        <v>238</v>
      </c>
      <c r="B17" s="2" t="s">
        <v>239</v>
      </c>
      <c r="C17" s="3" t="s">
        <v>240</v>
      </c>
      <c r="D17" s="3" t="s">
        <v>170</v>
      </c>
      <c r="E17" s="4"/>
      <c r="G17" s="3"/>
    </row>
    <row r="18" spans="1:7" ht="20.100000000000001" customHeight="1" x14ac:dyDescent="0.45">
      <c r="A18" s="2" t="s">
        <v>241</v>
      </c>
      <c r="B18" s="2" t="s">
        <v>242</v>
      </c>
      <c r="C18" s="3" t="s">
        <v>243</v>
      </c>
      <c r="D18" s="3" t="s">
        <v>170</v>
      </c>
      <c r="E18" s="4"/>
      <c r="G18" s="3"/>
    </row>
    <row r="19" spans="1:7" ht="20.100000000000001" customHeight="1" x14ac:dyDescent="0.45">
      <c r="A19" s="2" t="s">
        <v>247</v>
      </c>
      <c r="B19" s="2" t="s">
        <v>248</v>
      </c>
      <c r="C19" s="3" t="s">
        <v>249</v>
      </c>
      <c r="D19" s="3" t="s">
        <v>170</v>
      </c>
      <c r="E19" s="4"/>
      <c r="G19" s="3"/>
    </row>
    <row r="20" spans="1:7" ht="20.100000000000001" customHeight="1" x14ac:dyDescent="0.45">
      <c r="A20" s="2" t="s">
        <v>231</v>
      </c>
      <c r="B20" s="2" t="s">
        <v>232</v>
      </c>
      <c r="C20" s="3" t="s">
        <v>233</v>
      </c>
      <c r="D20" s="3" t="s">
        <v>234</v>
      </c>
      <c r="E20" s="4"/>
      <c r="G20" s="3"/>
    </row>
    <row r="21" spans="1:7" ht="20.100000000000001" customHeight="1" x14ac:dyDescent="0.45">
      <c r="A21" s="2" t="s">
        <v>236</v>
      </c>
      <c r="B21" s="2" t="s">
        <v>235</v>
      </c>
      <c r="C21" s="3" t="s">
        <v>237</v>
      </c>
      <c r="D21" s="3" t="s">
        <v>234</v>
      </c>
      <c r="E21" s="4"/>
      <c r="G21" s="3"/>
    </row>
    <row r="22" spans="1:7" ht="20.100000000000001" customHeight="1" x14ac:dyDescent="0.45">
      <c r="A22" s="2" t="s">
        <v>244</v>
      </c>
      <c r="B22" s="2" t="s">
        <v>245</v>
      </c>
      <c r="C22" s="3" t="s">
        <v>246</v>
      </c>
      <c r="D22" s="3" t="s">
        <v>234</v>
      </c>
      <c r="E22" s="4"/>
      <c r="G22" s="3"/>
    </row>
    <row r="23" spans="1:7" ht="20.100000000000001" customHeight="1" x14ac:dyDescent="0.45">
      <c r="B23" s="6"/>
      <c r="E23" s="4"/>
      <c r="G23" s="3"/>
    </row>
    <row r="24" spans="1:7" ht="20.100000000000001" customHeight="1" x14ac:dyDescent="0.45">
      <c r="A24" s="2" t="s">
        <v>131</v>
      </c>
      <c r="B24" s="3">
        <f>COUNTIF(D7:D22,"Returning")</f>
        <v>0</v>
      </c>
    </row>
    <row r="25" spans="1:7" ht="20.100000000000001" customHeight="1" x14ac:dyDescent="0.45">
      <c r="A25" s="2" t="s">
        <v>132</v>
      </c>
      <c r="B25" s="3">
        <f>COUNTIF(D7:D22,"New")</f>
        <v>0</v>
      </c>
    </row>
    <row r="26" spans="1:7" ht="20.100000000000001" customHeight="1" x14ac:dyDescent="0.45">
      <c r="A26" s="2" t="s">
        <v>170</v>
      </c>
      <c r="B26" s="3">
        <f>COUNTIF(D7:D22,"Returning?")</f>
        <v>13</v>
      </c>
    </row>
    <row r="27" spans="1:7" ht="20.100000000000001" customHeight="1" x14ac:dyDescent="0.45">
      <c r="A27" s="2" t="s">
        <v>132</v>
      </c>
      <c r="B27" s="3">
        <f>COUNTIF(D7:D22,"New?")</f>
        <v>3</v>
      </c>
    </row>
    <row r="28" spans="1:7" ht="20.100000000000001" customHeight="1" x14ac:dyDescent="0.45">
      <c r="A28" s="2" t="s">
        <v>171</v>
      </c>
      <c r="B28" s="3">
        <f>COUNTIF(D7:D22,"Waived")</f>
        <v>0</v>
      </c>
    </row>
    <row r="29" spans="1:7" ht="20.100000000000001" customHeight="1" x14ac:dyDescent="0.45">
      <c r="A29" s="2" t="s">
        <v>250</v>
      </c>
      <c r="B29" s="3">
        <f>SUM(B24:B28)</f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Confirmed Players</vt:lpstr>
      <vt:lpstr>Potential Players</vt:lpstr>
    </vt:vector>
  </TitlesOfParts>
  <Company>Jefferson Science Associates,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Griffith</dc:creator>
  <cp:lastModifiedBy>Mike Spata</cp:lastModifiedBy>
  <cp:lastPrinted>2017-03-15T18:20:07Z</cp:lastPrinted>
  <dcterms:created xsi:type="dcterms:W3CDTF">2016-02-23T23:57:35Z</dcterms:created>
  <dcterms:modified xsi:type="dcterms:W3CDTF">2017-03-16T13:14:23Z</dcterms:modified>
</cp:coreProperties>
</file>