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ericke\Documents\Moller\IntegratingDetectorCosting\"/>
    </mc:Choice>
  </mc:AlternateContent>
  <bookViews>
    <workbookView xWindow="0" yWindow="0" windowWidth="13680" windowHeight="10905"/>
  </bookViews>
  <sheets>
    <sheet name="Sheet1" sheetId="1" r:id="rId1"/>
    <sheet name="Sheet2" sheetId="2" r:id="rId2"/>
  </sheets>
  <definedNames>
    <definedName name="_xlnm.Print_Area" localSheetId="0">Sheet1!$A:$Q</definedName>
  </definedNames>
  <calcPr calcId="152511"/>
</workbook>
</file>

<file path=xl/calcChain.xml><?xml version="1.0" encoding="utf-8"?>
<calcChain xmlns="http://schemas.openxmlformats.org/spreadsheetml/2006/main">
  <c r="A132" i="1" l="1"/>
  <c r="A133" i="1" s="1"/>
  <c r="A134" i="1" s="1"/>
  <c r="A135" i="1" s="1"/>
  <c r="A131" i="1"/>
  <c r="N132" i="1"/>
  <c r="L132" i="1"/>
  <c r="N131" i="1"/>
  <c r="L131" i="1"/>
  <c r="L133" i="1"/>
  <c r="Q133" i="1" s="1"/>
  <c r="N133" i="1"/>
  <c r="L134" i="1"/>
  <c r="P134" i="1" s="1"/>
  <c r="N134" i="1"/>
  <c r="Q132" i="1" l="1"/>
  <c r="Q131" i="1"/>
  <c r="P131" i="1"/>
  <c r="P132" i="1"/>
  <c r="P133" i="1"/>
  <c r="Q134" i="1"/>
  <c r="Q195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45" i="1"/>
  <c r="Q49" i="1"/>
  <c r="L69" i="1"/>
  <c r="L66" i="1"/>
  <c r="L64" i="1"/>
  <c r="P64" i="1" s="1"/>
  <c r="L63" i="1"/>
  <c r="L62" i="1"/>
  <c r="P62" i="1" s="1"/>
  <c r="L61" i="1"/>
  <c r="L60" i="1"/>
  <c r="L59" i="1"/>
  <c r="L58" i="1"/>
  <c r="P58" i="1" s="1"/>
  <c r="L57" i="1"/>
  <c r="P57" i="1" s="1"/>
  <c r="L56" i="1"/>
  <c r="P56" i="1" s="1"/>
  <c r="L55" i="1"/>
  <c r="L54" i="1"/>
  <c r="K52" i="1"/>
  <c r="L52" i="1" s="1"/>
  <c r="K51" i="1"/>
  <c r="L51" i="1" s="1"/>
  <c r="K50" i="1"/>
  <c r="L50" i="1" s="1"/>
  <c r="K49" i="1"/>
  <c r="L49" i="1" s="1"/>
  <c r="P49" i="1" s="1"/>
  <c r="K48" i="1"/>
  <c r="L48" i="1" s="1"/>
  <c r="K47" i="1"/>
  <c r="L47" i="1" s="1"/>
  <c r="K46" i="1"/>
  <c r="L46" i="1" s="1"/>
  <c r="P46" i="1" s="1"/>
  <c r="K44" i="1"/>
  <c r="L44" i="1" s="1"/>
  <c r="K43" i="1"/>
  <c r="L43" i="1" s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K37" i="1"/>
  <c r="L37" i="1" s="1"/>
  <c r="P37" i="1" s="1"/>
  <c r="P69" i="1" l="1"/>
  <c r="P63" i="1"/>
  <c r="P66" i="1"/>
  <c r="P59" i="1"/>
  <c r="P60" i="1"/>
  <c r="P61" i="1"/>
  <c r="P55" i="1"/>
  <c r="P54" i="1"/>
  <c r="P51" i="1"/>
  <c r="P50" i="1"/>
  <c r="P52" i="1"/>
  <c r="P48" i="1"/>
  <c r="P47" i="1"/>
  <c r="P44" i="1"/>
  <c r="P43" i="1"/>
  <c r="K45" i="1"/>
  <c r="L45" i="1" s="1"/>
  <c r="P45" i="1" s="1"/>
  <c r="K42" i="1"/>
  <c r="L42" i="1" s="1"/>
  <c r="K40" i="1"/>
  <c r="L40" i="1" s="1"/>
  <c r="K39" i="1"/>
  <c r="L39" i="1" s="1"/>
  <c r="K36" i="1"/>
  <c r="L36" i="1" s="1"/>
  <c r="K38" i="1"/>
  <c r="L38" i="1" s="1"/>
  <c r="K35" i="1"/>
  <c r="L35" i="1" s="1"/>
  <c r="G217" i="1" l="1"/>
  <c r="K217" i="1" s="1"/>
  <c r="G216" i="1"/>
  <c r="I217" i="1"/>
  <c r="I216" i="1"/>
  <c r="Q194" i="1"/>
  <c r="Q193" i="1"/>
  <c r="Q188" i="1"/>
  <c r="Q187" i="1"/>
  <c r="Q186" i="1"/>
  <c r="Q185" i="1"/>
  <c r="Q180" i="1"/>
  <c r="Q179" i="1"/>
  <c r="Q178" i="1"/>
  <c r="Q177" i="1"/>
  <c r="Q172" i="1"/>
  <c r="Q171" i="1"/>
  <c r="Q170" i="1"/>
  <c r="Q169" i="1"/>
  <c r="P192" i="1"/>
  <c r="P191" i="1"/>
  <c r="P190" i="1"/>
  <c r="P189" i="1"/>
  <c r="P184" i="1"/>
  <c r="P183" i="1"/>
  <c r="P182" i="1"/>
  <c r="P181" i="1"/>
  <c r="P176" i="1"/>
  <c r="P175" i="1"/>
  <c r="P174" i="1"/>
  <c r="P173" i="1"/>
  <c r="P168" i="1"/>
  <c r="P167" i="1"/>
  <c r="P166" i="1"/>
  <c r="P165" i="1"/>
  <c r="Q164" i="1"/>
  <c r="Q163" i="1"/>
  <c r="Q162" i="1"/>
  <c r="Q161" i="1"/>
  <c r="P160" i="1"/>
  <c r="P159" i="1"/>
  <c r="P158" i="1"/>
  <c r="Q156" i="1"/>
  <c r="Q155" i="1"/>
  <c r="Q154" i="1"/>
  <c r="Q153" i="1"/>
  <c r="P152" i="1"/>
  <c r="P151" i="1"/>
  <c r="P150" i="1"/>
  <c r="Q148" i="1"/>
  <c r="Q147" i="1"/>
  <c r="Q146" i="1"/>
  <c r="Q145" i="1"/>
  <c r="P157" i="1"/>
  <c r="P149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C3" i="1"/>
  <c r="N69" i="1" s="1"/>
  <c r="Q69" i="1" s="1"/>
  <c r="L135" i="1"/>
  <c r="P135" i="1" s="1"/>
  <c r="L130" i="1"/>
  <c r="I208" i="1" s="1"/>
  <c r="L129" i="1"/>
  <c r="P129" i="1" s="1"/>
  <c r="P85" i="1"/>
  <c r="P83" i="1"/>
  <c r="L98" i="1"/>
  <c r="P98" i="1" s="1"/>
  <c r="L97" i="1"/>
  <c r="P97" i="1" s="1"/>
  <c r="L96" i="1"/>
  <c r="L95" i="1"/>
  <c r="P95" i="1" s="1"/>
  <c r="L94" i="1"/>
  <c r="P94" i="1" s="1"/>
  <c r="L93" i="1"/>
  <c r="P93" i="1" s="1"/>
  <c r="L92" i="1"/>
  <c r="L91" i="1"/>
  <c r="P91" i="1" s="1"/>
  <c r="L90" i="1"/>
  <c r="P90" i="1" s="1"/>
  <c r="L89" i="1"/>
  <c r="P89" i="1" s="1"/>
  <c r="L88" i="1"/>
  <c r="L87" i="1"/>
  <c r="P87" i="1" s="1"/>
  <c r="L86" i="1"/>
  <c r="P86" i="1" s="1"/>
  <c r="L84" i="1"/>
  <c r="L72" i="1"/>
  <c r="L71" i="1"/>
  <c r="P71" i="1" s="1"/>
  <c r="L70" i="1"/>
  <c r="P70" i="1" s="1"/>
  <c r="L68" i="1"/>
  <c r="L67" i="1"/>
  <c r="L65" i="1"/>
  <c r="P65" i="1" s="1"/>
  <c r="L53" i="1"/>
  <c r="L41" i="1"/>
  <c r="P39" i="1"/>
  <c r="P35" i="1"/>
  <c r="L82" i="1"/>
  <c r="P82" i="1" s="1"/>
  <c r="L81" i="1"/>
  <c r="P81" i="1" s="1"/>
  <c r="L80" i="1"/>
  <c r="P80" i="1" s="1"/>
  <c r="L79" i="1"/>
  <c r="I4" i="2"/>
  <c r="F4" i="2"/>
  <c r="N66" i="1" l="1"/>
  <c r="Q66" i="1" s="1"/>
  <c r="N63" i="1"/>
  <c r="Q63" i="1" s="1"/>
  <c r="N64" i="1"/>
  <c r="Q64" i="1" s="1"/>
  <c r="N62" i="1"/>
  <c r="Q62" i="1" s="1"/>
  <c r="N61" i="1"/>
  <c r="Q61" i="1" s="1"/>
  <c r="N58" i="1"/>
  <c r="Q58" i="1" s="1"/>
  <c r="N55" i="1"/>
  <c r="Q55" i="1" s="1"/>
  <c r="N59" i="1"/>
  <c r="Q59" i="1" s="1"/>
  <c r="N60" i="1"/>
  <c r="Q60" i="1" s="1"/>
  <c r="N56" i="1"/>
  <c r="Q56" i="1" s="1"/>
  <c r="N54" i="1"/>
  <c r="Q54" i="1" s="1"/>
  <c r="N57" i="1"/>
  <c r="Q57" i="1" s="1"/>
  <c r="N46" i="1"/>
  <c r="Q46" i="1" s="1"/>
  <c r="N51" i="1"/>
  <c r="Q51" i="1" s="1"/>
  <c r="N52" i="1"/>
  <c r="Q52" i="1" s="1"/>
  <c r="N47" i="1"/>
  <c r="Q47" i="1" s="1"/>
  <c r="N50" i="1"/>
  <c r="Q50" i="1" s="1"/>
  <c r="N48" i="1"/>
  <c r="Q48" i="1" s="1"/>
  <c r="Q197" i="1"/>
  <c r="N43" i="1"/>
  <c r="Q43" i="1" s="1"/>
  <c r="N44" i="1"/>
  <c r="Q44" i="1" s="1"/>
  <c r="N37" i="1"/>
  <c r="Q37" i="1" s="1"/>
  <c r="K216" i="1"/>
  <c r="K219" i="1" s="1"/>
  <c r="N83" i="1"/>
  <c r="Q83" i="1" s="1"/>
  <c r="N42" i="1"/>
  <c r="Q42" i="1" s="1"/>
  <c r="N87" i="1"/>
  <c r="Q87" i="1" s="1"/>
  <c r="N91" i="1"/>
  <c r="Q91" i="1" s="1"/>
  <c r="N38" i="1"/>
  <c r="Q38" i="1" s="1"/>
  <c r="N79" i="1"/>
  <c r="N95" i="1"/>
  <c r="Q95" i="1" s="1"/>
  <c r="N129" i="1"/>
  <c r="G207" i="1" s="1"/>
  <c r="N36" i="1"/>
  <c r="Q36" i="1" s="1"/>
  <c r="N65" i="1"/>
  <c r="Q65" i="1" s="1"/>
  <c r="N70" i="1"/>
  <c r="Q70" i="1" s="1"/>
  <c r="N80" i="1"/>
  <c r="Q80" i="1" s="1"/>
  <c r="N84" i="1"/>
  <c r="Q84" i="1" s="1"/>
  <c r="N88" i="1"/>
  <c r="Q88" i="1" s="1"/>
  <c r="N92" i="1"/>
  <c r="Q92" i="1" s="1"/>
  <c r="N96" i="1"/>
  <c r="Q96" i="1" s="1"/>
  <c r="N130" i="1"/>
  <c r="Q130" i="1" s="1"/>
  <c r="N35" i="1"/>
  <c r="Q35" i="1" s="1"/>
  <c r="N39" i="1"/>
  <c r="Q39" i="1" s="1"/>
  <c r="N67" i="1"/>
  <c r="Q67" i="1" s="1"/>
  <c r="N71" i="1"/>
  <c r="Q71" i="1" s="1"/>
  <c r="N81" i="1"/>
  <c r="Q81" i="1" s="1"/>
  <c r="N85" i="1"/>
  <c r="Q85" i="1" s="1"/>
  <c r="N89" i="1"/>
  <c r="Q89" i="1" s="1"/>
  <c r="N93" i="1"/>
  <c r="Q93" i="1" s="1"/>
  <c r="N97" i="1"/>
  <c r="Q97" i="1" s="1"/>
  <c r="N41" i="1"/>
  <c r="Q41" i="1" s="1"/>
  <c r="N53" i="1"/>
  <c r="Q53" i="1" s="1"/>
  <c r="N68" i="1"/>
  <c r="Q68" i="1" s="1"/>
  <c r="N72" i="1"/>
  <c r="Q72" i="1" s="1"/>
  <c r="N82" i="1"/>
  <c r="Q82" i="1" s="1"/>
  <c r="N86" i="1"/>
  <c r="Q86" i="1" s="1"/>
  <c r="N90" i="1"/>
  <c r="Q90" i="1" s="1"/>
  <c r="N94" i="1"/>
  <c r="Q94" i="1" s="1"/>
  <c r="N98" i="1"/>
  <c r="Q98" i="1" s="1"/>
  <c r="I207" i="1"/>
  <c r="N135" i="1"/>
  <c r="Q135" i="1" s="1"/>
  <c r="N40" i="1"/>
  <c r="Q40" i="1" s="1"/>
  <c r="P130" i="1"/>
  <c r="P136" i="1" s="1"/>
  <c r="I205" i="1"/>
  <c r="P79" i="1"/>
  <c r="I206" i="1"/>
  <c r="P84" i="1"/>
  <c r="P88" i="1"/>
  <c r="P92" i="1"/>
  <c r="P96" i="1"/>
  <c r="P67" i="1"/>
  <c r="P40" i="1"/>
  <c r="P38" i="1"/>
  <c r="P41" i="1"/>
  <c r="P53" i="1"/>
  <c r="P68" i="1"/>
  <c r="P72" i="1"/>
  <c r="P36" i="1"/>
  <c r="P42" i="1"/>
  <c r="P138" i="1" l="1"/>
  <c r="K207" i="1"/>
  <c r="Q79" i="1"/>
  <c r="Q99" i="1" s="1"/>
  <c r="G206" i="1"/>
  <c r="K206" i="1" s="1"/>
  <c r="Q129" i="1"/>
  <c r="Q136" i="1" s="1"/>
  <c r="P195" i="1"/>
  <c r="P197" i="1" s="1"/>
  <c r="G208" i="1"/>
  <c r="K208" i="1" s="1"/>
  <c r="G205" i="1"/>
  <c r="K205" i="1" s="1"/>
  <c r="Q73" i="1"/>
  <c r="K210" i="1" l="1"/>
  <c r="K222" i="1" s="1"/>
  <c r="Q138" i="1"/>
  <c r="Q199" i="1" s="1"/>
  <c r="P109" i="1" l="1"/>
  <c r="P108" i="1"/>
  <c r="P107" i="1"/>
  <c r="P106" i="1"/>
  <c r="P105" i="1"/>
  <c r="A79" i="1" l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P99" i="1"/>
  <c r="P73" i="1"/>
  <c r="P123" i="1"/>
  <c r="A105" i="1" l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9" i="1" s="1"/>
  <c r="A130" i="1" s="1"/>
  <c r="A145" i="1" l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</calcChain>
</file>

<file path=xl/sharedStrings.xml><?xml version="1.0" encoding="utf-8"?>
<sst xmlns="http://schemas.openxmlformats.org/spreadsheetml/2006/main" count="733" uniqueCount="205">
  <si>
    <t>System</t>
  </si>
  <si>
    <t>Part</t>
  </si>
  <si>
    <t>Items</t>
  </si>
  <si>
    <t>Comments</t>
  </si>
  <si>
    <t>Main Detectors</t>
  </si>
  <si>
    <t>Quartz</t>
  </si>
  <si>
    <t>Quoted by Heraeus for a 600 piece order (approximate estimate based on 4 different geometries as per quote )</t>
  </si>
  <si>
    <t>PMTs</t>
  </si>
  <si>
    <t>As quoted by ElectronTubes for a small order</t>
  </si>
  <si>
    <t>Bases</t>
  </si>
  <si>
    <t>As quoted by ElectronTubes for a small order (we will need more fancy switching bases, but I think those can probably be custom build by us at the same price o cheaper)</t>
  </si>
  <si>
    <t>Light guides</t>
  </si>
  <si>
    <t>Based on known pricing for refletive materials, plus a conservative guess on mounting structure material</t>
  </si>
  <si>
    <t>Misc. Supplies and Mat.</t>
  </si>
  <si>
    <t>Quoted by Heraeus for 3 different geometries; 124 total pieces (average cost per piece given)</t>
  </si>
  <si>
    <t>Tungsten / Lead</t>
  </si>
  <si>
    <t>Quoted by MarkeTech International for 3 different geometries; 112 total pieces (average cost per piece given)</t>
  </si>
  <si>
    <t>Stack support frame</t>
  </si>
  <si>
    <t>Scanner</t>
  </si>
  <si>
    <t>From Heraeus quote used above</t>
  </si>
  <si>
    <t>Motion System</t>
  </si>
  <si>
    <t>Estimate scaled down from the single qweak scanner which had very large motion and</t>
  </si>
  <si>
    <t>Guess, based on Qweak</t>
  </si>
  <si>
    <t>Funding Source</t>
  </si>
  <si>
    <t>HV cables</t>
  </si>
  <si>
    <t>Signal cables</t>
  </si>
  <si>
    <t>Base control cables</t>
  </si>
  <si>
    <t>HV Power Supplies</t>
  </si>
  <si>
    <t>PMT control power sup.</t>
  </si>
  <si>
    <t>Quartz assembly mounts</t>
  </si>
  <si>
    <t>Detector package mount</t>
  </si>
  <si>
    <t>Institution</t>
  </si>
  <si>
    <t>Responsible</t>
  </si>
  <si>
    <t>UofM/SBU/SU</t>
  </si>
  <si>
    <t>Jlab</t>
  </si>
  <si>
    <t xml:space="preserve">As quoted by ElectronTubes for a small order (we will need more fancy switching bases, based on U. of Mainz prototype) </t>
  </si>
  <si>
    <t>Small pieces of material and various nuts and bolts / conectors etc.</t>
  </si>
  <si>
    <t>JLab</t>
  </si>
  <si>
    <t>One massive mounting structure for the whole integrating detector package and possibly also the pion detectors; definetely needs to be a Jlab engineering job …</t>
  </si>
  <si>
    <t xml:space="preserve">SHV style; needs to reach from hall to counting house </t>
  </si>
  <si>
    <t xml:space="preserve">BNC style RG58 or similar; needs to reach from hall to counting house </t>
  </si>
  <si>
    <t>Unit</t>
  </si>
  <si>
    <t>#</t>
  </si>
  <si>
    <t>arb.</t>
  </si>
  <si>
    <t>channels</t>
  </si>
  <si>
    <t xml:space="preserve">Tracking + current mode signals BNC style RG58 or similar; needs to reach from hall to counting house; </t>
  </si>
  <si>
    <t>One HV power supply channel for both current mode and tracking ? This needs discussion!  It is unclear to me whether we would want a separate channel and cable for tracking mode and current mode for each detector, in which case we would also need twice the number of HV cables</t>
  </si>
  <si>
    <t xml:space="preserve">270 channels of low voltage power supplies to handle the switching relays in the bases, between current mode and tracking mode  </t>
  </si>
  <si>
    <t>PMT control interface</t>
  </si>
  <si>
    <t xml:space="preserve">PMT bases need to be software / electronically switchable between current mode and tracking mode. This requires the development of a specific board / interface for 270 channels or so  </t>
  </si>
  <si>
    <t>Subtotal equipment only</t>
  </si>
  <si>
    <t>Racks</t>
  </si>
  <si>
    <t>Crates</t>
  </si>
  <si>
    <t xml:space="preserve">Patch panels </t>
  </si>
  <si>
    <t>PMT to Preamp cables</t>
  </si>
  <si>
    <t>Short BNC cables to connect PMT to preamp</t>
  </si>
  <si>
    <t>Preamp power cables</t>
  </si>
  <si>
    <t>BNC style cables for preamp power (long or short ?)</t>
  </si>
  <si>
    <t>Preamp power sup.</t>
  </si>
  <si>
    <t>270 channels of low voltage power supplies to power the preamps</t>
  </si>
  <si>
    <t>ISU/SBU</t>
  </si>
  <si>
    <t>Probably the same as item 7 above</t>
  </si>
  <si>
    <t xml:space="preserve">Shower Max Detectors </t>
  </si>
  <si>
    <t>VT</t>
  </si>
  <si>
    <t xml:space="preserve">Mounting </t>
  </si>
  <si>
    <t>VT/JLab</t>
  </si>
  <si>
    <t xml:space="preserve">124 channels of low voltage power supplies to handle the switching relays in the bases, between current mode and tracking mode  </t>
  </si>
  <si>
    <t>124channels of low voltage power supplies to power the preamps</t>
  </si>
  <si>
    <t xml:space="preserve">4 channels of low voltage power supplies to handle the switching relays in the bases, between current mode and tracking mode  </t>
  </si>
  <si>
    <t>4 channels of low voltage power supplies to power the preamps</t>
  </si>
  <si>
    <t xml:space="preserve">Integrating Electronics </t>
  </si>
  <si>
    <t>UofM/TRIUMF</t>
  </si>
  <si>
    <t>VME crates</t>
  </si>
  <si>
    <t>UofM/JLab</t>
  </si>
  <si>
    <t>Crate CPUs</t>
  </si>
  <si>
    <t>TRIUMF</t>
  </si>
  <si>
    <t>NSERC</t>
  </si>
  <si>
    <t>Overal Total (equipment only )</t>
  </si>
  <si>
    <t>Cables</t>
  </si>
  <si>
    <t>Item</t>
  </si>
  <si>
    <t>TRIUMF engineering support costs: Devloping and testing the baords and programming the FPGA would require about half of a FTE engineer / technician for a two years engineer/technician.</t>
  </si>
  <si>
    <t xml:space="preserve">CFI </t>
  </si>
  <si>
    <t>contingeny</t>
  </si>
  <si>
    <t>min</t>
  </si>
  <si>
    <t>cost/mod US$</t>
  </si>
  <si>
    <t>cost/mod CAD</t>
  </si>
  <si>
    <t>Cost/item $US</t>
  </si>
  <si>
    <t>CAD/US</t>
  </si>
  <si>
    <t>Total/part US$</t>
  </si>
  <si>
    <t>Total/part CAD</t>
  </si>
  <si>
    <t>items</t>
  </si>
  <si>
    <t>W. 20% cont.</t>
  </si>
  <si>
    <t>Cost/item CAD</t>
  </si>
  <si>
    <t>Main Detector Module</t>
  </si>
  <si>
    <t>Shower Max Module</t>
  </si>
  <si>
    <t>cost/module</t>
  </si>
  <si>
    <t>modules</t>
  </si>
  <si>
    <t xml:space="preserve">total </t>
  </si>
  <si>
    <t>ADCs</t>
  </si>
  <si>
    <t>Preamps</t>
  </si>
  <si>
    <t>Manpower</t>
  </si>
  <si>
    <t>Hardware</t>
  </si>
  <si>
    <t>FTE</t>
  </si>
  <si>
    <t>cost/month</t>
  </si>
  <si>
    <t>months</t>
  </si>
  <si>
    <t>total</t>
  </si>
  <si>
    <t>Engineer</t>
  </si>
  <si>
    <t>Technician</t>
  </si>
  <si>
    <t xml:space="preserve">Total From CFI </t>
  </si>
  <si>
    <t>Egineers</t>
  </si>
  <si>
    <t>Technicians</t>
  </si>
  <si>
    <t xml:space="preserve">Manpower </t>
  </si>
  <si>
    <t>Undergraduate Students</t>
  </si>
  <si>
    <t>Research Associates (Postdocs)</t>
  </si>
  <si>
    <t>UofM</t>
  </si>
  <si>
    <t>Acadia</t>
  </si>
  <si>
    <t>Memorial</t>
  </si>
  <si>
    <t>UofW</t>
  </si>
  <si>
    <t>SBU</t>
  </si>
  <si>
    <t>SU</t>
  </si>
  <si>
    <t>ISU</t>
  </si>
  <si>
    <t>Old quote from TRIUMF is $1050 per board with 8 channels (that's straight parts only if nothing in the design changes - not likley that this will be the case anymore - design will change).</t>
  </si>
  <si>
    <t>Electronics includes detector channels + beam monitoring channels</t>
  </si>
  <si>
    <t>Graduate Students</t>
  </si>
  <si>
    <t>Engineers</t>
  </si>
  <si>
    <t>Scientists</t>
  </si>
  <si>
    <t>Cost/year $US</t>
  </si>
  <si>
    <t>Cost/year CAD</t>
  </si>
  <si>
    <t>Total/item US$</t>
  </si>
  <si>
    <t>Total/item CAD</t>
  </si>
  <si>
    <t>Num of /yr</t>
  </si>
  <si>
    <t>Or FTEs</t>
  </si>
  <si>
    <t>Num of yrs</t>
  </si>
  <si>
    <t>NSF</t>
  </si>
  <si>
    <t>Subtotal</t>
  </si>
  <si>
    <t>Total Manpower Only</t>
  </si>
  <si>
    <t>Project Subsystem Total</t>
  </si>
  <si>
    <t>CFI</t>
  </si>
  <si>
    <t>DOE/NSF</t>
  </si>
  <si>
    <t>ADC</t>
  </si>
  <si>
    <t>CFI Request</t>
  </si>
  <si>
    <t>CFI In-Kind</t>
  </si>
  <si>
    <t>Assumed exchange rate :</t>
  </si>
  <si>
    <t>Color Code:</t>
  </si>
  <si>
    <t>Red text:</t>
  </si>
  <si>
    <t>CFI relevant fields</t>
  </si>
  <si>
    <t xml:space="preserve">DOE </t>
  </si>
  <si>
    <t># det M.</t>
  </si>
  <si>
    <t># SM det.</t>
  </si>
  <si>
    <t>cont.</t>
  </si>
  <si>
    <t xml:space="preserve">Current mode signals BNC style RG213 or similar; needs to reach from detector to shield house; </t>
  </si>
  <si>
    <t xml:space="preserve">Many small pieces; must accommodate roational and position adjustment of individual assembles; must be integrated with overal detector mount; requires CAD design and lenghty process needed to interface with Jlab engineers </t>
  </si>
  <si>
    <t>HV cables PP-&gt;PP</t>
  </si>
  <si>
    <t>HV cables PP-&gt;PS</t>
  </si>
  <si>
    <t>Legend:</t>
  </si>
  <si>
    <t>PP</t>
  </si>
  <si>
    <t>patch panel</t>
  </si>
  <si>
    <t>PS</t>
  </si>
  <si>
    <t>power supply</t>
  </si>
  <si>
    <t>Det</t>
  </si>
  <si>
    <t>Detector</t>
  </si>
  <si>
    <t>TRK</t>
  </si>
  <si>
    <t>Traking</t>
  </si>
  <si>
    <t>INT</t>
  </si>
  <si>
    <t>Integrating</t>
  </si>
  <si>
    <t>Preamp</t>
  </si>
  <si>
    <t>PMT</t>
  </si>
  <si>
    <t>PreA</t>
  </si>
  <si>
    <t>Det. package mount</t>
  </si>
  <si>
    <t>Sig</t>
  </si>
  <si>
    <t xml:space="preserve">Signal </t>
  </si>
  <si>
    <t xml:space="preserve">Sig. cables (INT) PreA -&gt; PP </t>
  </si>
  <si>
    <t xml:space="preserve">Sig. cables (INT) PMT -&gt; PreA  </t>
  </si>
  <si>
    <t xml:space="preserve">Sig. cables (INT) PP -&gt; PP </t>
  </si>
  <si>
    <t>Sig. cables (INT) PP -&gt; ADC</t>
  </si>
  <si>
    <t xml:space="preserve">Sig. cables (TRK) PMT -&gt; PreA  </t>
  </si>
  <si>
    <t xml:space="preserve">Sig. cables (TRK) PreA -&gt; PP </t>
  </si>
  <si>
    <t xml:space="preserve">Sig. cables (TRK) PP -&gt; PP </t>
  </si>
  <si>
    <t>Sig. cables (TRK) PP -&gt; ADC</t>
  </si>
  <si>
    <t>HV cables PMT-&gt;PP</t>
  </si>
  <si>
    <t>Base Switch cables PMT -&gt; PP</t>
  </si>
  <si>
    <t>Base Switch cables PP -&gt; PP</t>
  </si>
  <si>
    <t>Base power cables PMT -&gt; PP</t>
  </si>
  <si>
    <t>Base power cables PP -&gt; PP</t>
  </si>
  <si>
    <t>Base power cables PP -&gt; PS</t>
  </si>
  <si>
    <t>PreA power cables PMT -&gt; PP</t>
  </si>
  <si>
    <t>PreA power cables PP -&gt; PP</t>
  </si>
  <si>
    <t>PreA power cables PP -&gt; PS</t>
  </si>
  <si>
    <t>Un-costed / missing detail</t>
  </si>
  <si>
    <t>Base Switch cables PP -&gt; Cntr.</t>
  </si>
  <si>
    <t>Cntr</t>
  </si>
  <si>
    <t>Controller/Control</t>
  </si>
  <si>
    <t>Base Switch PS</t>
  </si>
  <si>
    <t>PreA PS</t>
  </si>
  <si>
    <t>PreA gain cntr. cbl. PMT -&gt; PP</t>
  </si>
  <si>
    <t>PreA gain cntr. cbl. PP -&gt; PP</t>
  </si>
  <si>
    <t>PreA gain cntr. cbl. PP -&gt; Cntr.</t>
  </si>
  <si>
    <t>Base Switch Cntr. board(s)</t>
  </si>
  <si>
    <t>PreA gain Cntr. board(s)</t>
  </si>
  <si>
    <t>ADC (INT)</t>
  </si>
  <si>
    <t>Pre-amplifiers (INT)</t>
  </si>
  <si>
    <t>ADC (TRK)</t>
  </si>
  <si>
    <t>Pre-amplifiers (TRK)</t>
  </si>
  <si>
    <t>?</t>
  </si>
  <si>
    <t>(Jlab 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</si>
</sst>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.00"/>
    <numFmt numFmtId="165" formatCode="&quot;$&quot;#,##0.00"/>
  </numFmts>
  <fonts count="1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5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0" fillId="0" borderId="0" xfId="0" applyNumberFormat="1" applyAlignment="1">
      <alignment horizontal="center"/>
    </xf>
    <xf numFmtId="0" fontId="6" fillId="0" borderId="0" xfId="0" applyFont="1"/>
    <xf numFmtId="0" fontId="6" fillId="0" borderId="1" xfId="0" applyFont="1" applyBorder="1"/>
    <xf numFmtId="9" fontId="6" fillId="0" borderId="1" xfId="0" applyNumberFormat="1" applyFont="1" applyBorder="1"/>
    <xf numFmtId="0" fontId="4" fillId="2" borderId="0" xfId="1" applyNumberFormat="1" applyAlignment="1">
      <alignment horizontal="center"/>
    </xf>
    <xf numFmtId="0" fontId="4" fillId="2" borderId="0" xfId="1"/>
    <xf numFmtId="164" fontId="4" fillId="2" borderId="0" xfId="1" applyNumberFormat="1"/>
    <xf numFmtId="164" fontId="4" fillId="2" borderId="0" xfId="1" applyNumberFormat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4" xfId="0" applyNumberFormat="1" applyFont="1" applyBorder="1" applyAlignment="1">
      <alignment horizontal="center"/>
    </xf>
    <xf numFmtId="0" fontId="5" fillId="2" borderId="5" xfId="1" applyNumberFormat="1" applyFont="1" applyBorder="1" applyAlignment="1">
      <alignment horizontal="center"/>
    </xf>
    <xf numFmtId="0" fontId="5" fillId="2" borderId="6" xfId="1" applyFont="1" applyBorder="1"/>
    <xf numFmtId="164" fontId="5" fillId="2" borderId="6" xfId="1" applyNumberFormat="1" applyFont="1" applyBorder="1"/>
    <xf numFmtId="0" fontId="4" fillId="2" borderId="0" xfId="1" applyAlignment="1">
      <alignment horizontal="center"/>
    </xf>
    <xf numFmtId="0" fontId="5" fillId="2" borderId="5" xfId="1" applyFont="1" applyBorder="1" applyAlignment="1">
      <alignment horizontal="center"/>
    </xf>
    <xf numFmtId="164" fontId="8" fillId="2" borderId="0" xfId="1" applyNumberFormat="1" applyFont="1" applyAlignment="1">
      <alignment horizontal="right"/>
    </xf>
    <xf numFmtId="164" fontId="8" fillId="2" borderId="0" xfId="1" applyNumberFormat="1" applyFont="1"/>
    <xf numFmtId="0" fontId="8" fillId="2" borderId="0" xfId="1" applyFont="1"/>
    <xf numFmtId="0" fontId="8" fillId="2" borderId="0" xfId="1" applyFont="1" applyAlignment="1">
      <alignment horizontal="right"/>
    </xf>
    <xf numFmtId="0" fontId="5" fillId="2" borderId="0" xfId="1" applyFont="1"/>
    <xf numFmtId="0" fontId="3" fillId="2" borderId="0" xfId="1" applyFont="1"/>
    <xf numFmtId="0" fontId="4" fillId="2" borderId="7" xfId="1" applyNumberFormat="1" applyBorder="1" applyAlignment="1">
      <alignment horizontal="center"/>
    </xf>
    <xf numFmtId="0" fontId="5" fillId="2" borderId="7" xfId="1" applyFont="1" applyBorder="1"/>
    <xf numFmtId="0" fontId="4" fillId="2" borderId="7" xfId="1" applyBorder="1"/>
    <xf numFmtId="164" fontId="4" fillId="2" borderId="7" xfId="1" applyNumberFormat="1" applyBorder="1"/>
    <xf numFmtId="0" fontId="6" fillId="0" borderId="7" xfId="0" applyNumberFormat="1" applyFont="1" applyBorder="1" applyAlignment="1">
      <alignment horizontal="center"/>
    </xf>
    <xf numFmtId="0" fontId="6" fillId="0" borderId="7" xfId="0" applyFont="1" applyBorder="1"/>
    <xf numFmtId="9" fontId="6" fillId="0" borderId="7" xfId="0" applyNumberFormat="1" applyFont="1" applyBorder="1"/>
    <xf numFmtId="0" fontId="0" fillId="0" borderId="7" xfId="0" applyBorder="1"/>
    <xf numFmtId="0" fontId="0" fillId="0" borderId="7" xfId="0" applyNumberFormat="1" applyBorder="1" applyAlignment="1">
      <alignment horizontal="center"/>
    </xf>
    <xf numFmtId="164" fontId="0" fillId="0" borderId="7" xfId="0" applyNumberFormat="1" applyBorder="1"/>
    <xf numFmtId="9" fontId="0" fillId="0" borderId="7" xfId="0" applyNumberFormat="1" applyFont="1" applyBorder="1"/>
    <xf numFmtId="164" fontId="5" fillId="2" borderId="7" xfId="1" applyNumberFormat="1" applyFont="1" applyBorder="1"/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4" borderId="8" xfId="3" applyBorder="1"/>
    <xf numFmtId="0" fontId="3" fillId="4" borderId="8" xfId="3" applyBorder="1" applyAlignment="1">
      <alignment horizontal="center"/>
    </xf>
    <xf numFmtId="164" fontId="3" fillId="4" borderId="8" xfId="3" applyNumberFormat="1" applyBorder="1"/>
    <xf numFmtId="165" fontId="3" fillId="4" borderId="8" xfId="3" applyNumberFormat="1" applyBorder="1"/>
    <xf numFmtId="0" fontId="5" fillId="4" borderId="8" xfId="3" applyFont="1" applyBorder="1"/>
    <xf numFmtId="165" fontId="5" fillId="4" borderId="8" xfId="3" applyNumberFormat="1" applyFont="1" applyBorder="1"/>
    <xf numFmtId="0" fontId="7" fillId="3" borderId="0" xfId="2"/>
    <xf numFmtId="0" fontId="7" fillId="3" borderId="8" xfId="2" applyBorder="1"/>
    <xf numFmtId="0" fontId="3" fillId="4" borderId="9" xfId="3" applyBorder="1"/>
    <xf numFmtId="0" fontId="5" fillId="4" borderId="9" xfId="3" applyFont="1" applyBorder="1"/>
    <xf numFmtId="165" fontId="5" fillId="4" borderId="9" xfId="3" applyNumberFormat="1" applyFont="1" applyBorder="1"/>
    <xf numFmtId="0" fontId="5" fillId="3" borderId="8" xfId="2" applyFont="1" applyBorder="1"/>
    <xf numFmtId="0" fontId="9" fillId="0" borderId="0" xfId="0" applyFont="1"/>
    <xf numFmtId="0" fontId="10" fillId="0" borderId="0" xfId="0" applyFont="1"/>
    <xf numFmtId="0" fontId="4" fillId="2" borderId="0" xfId="1" applyAlignment="1">
      <alignment horizontal="right"/>
    </xf>
    <xf numFmtId="0" fontId="8" fillId="2" borderId="0" xfId="1" applyNumberFormat="1" applyFont="1" applyAlignment="1">
      <alignment horizontal="center"/>
    </xf>
    <xf numFmtId="0" fontId="2" fillId="2" borderId="0" xfId="1" applyFont="1"/>
    <xf numFmtId="0" fontId="8" fillId="2" borderId="0" xfId="1" applyFont="1" applyAlignment="1">
      <alignment horizontal="center"/>
    </xf>
    <xf numFmtId="0" fontId="5" fillId="4" borderId="8" xfId="3" applyFont="1" applyBorder="1" applyAlignment="1">
      <alignment horizontal="center"/>
    </xf>
    <xf numFmtId="0" fontId="1" fillId="2" borderId="0" xfId="1" applyFont="1"/>
  </cellXfs>
  <cellStyles count="4">
    <cellStyle name="40% - Accent3" xfId="1" builtinId="39"/>
    <cellStyle name="40% - Accent4" xfId="3" builtinId="4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0</xdr:row>
      <xdr:rowOff>70556</xdr:rowOff>
    </xdr:from>
    <xdr:to>
      <xdr:col>12</xdr:col>
      <xdr:colOff>704850</xdr:colOff>
      <xdr:row>30</xdr:row>
      <xdr:rowOff>52518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70556"/>
          <a:ext cx="7486650" cy="5411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1"/>
  <sheetViews>
    <sheetView tabSelected="1" zoomScaleNormal="100" workbookViewId="0">
      <selection activeCell="N15" sqref="N15"/>
    </sheetView>
  </sheetViews>
  <sheetFormatPr defaultRowHeight="14.25" x14ac:dyDescent="0.45"/>
  <cols>
    <col min="1" max="1" width="9.06640625" style="2"/>
    <col min="2" max="3" width="8.59765625"/>
    <col min="4" max="4" width="25.59765625" customWidth="1"/>
    <col min="5" max="5" width="12.59765625" customWidth="1"/>
    <col min="6" max="6" width="5.53125" customWidth="1"/>
    <col min="7" max="7" width="14.796875" customWidth="1"/>
    <col min="8" max="8" width="15.06640625" customWidth="1"/>
    <col min="9" max="9" width="14.33203125" customWidth="1"/>
    <col min="11" max="11" width="12.1328125" bestFit="1" customWidth="1"/>
    <col min="12" max="12" width="12.73046875" customWidth="1"/>
    <col min="13" max="13" width="15.3984375" customWidth="1"/>
    <col min="14" max="14" width="12.9296875" customWidth="1"/>
    <col min="16" max="17" width="15.3984375" customWidth="1"/>
    <col min="18" max="267" width="8.59765625"/>
  </cols>
  <sheetData>
    <row r="1" spans="2:4" x14ac:dyDescent="0.45">
      <c r="B1" s="3"/>
      <c r="C1" s="3"/>
      <c r="D1" s="3"/>
    </row>
    <row r="2" spans="2:4" x14ac:dyDescent="0.45">
      <c r="B2" s="3" t="s">
        <v>142</v>
      </c>
      <c r="C2" s="3"/>
      <c r="D2" s="3"/>
    </row>
    <row r="3" spans="2:4" x14ac:dyDescent="0.45">
      <c r="B3" s="3" t="s">
        <v>87</v>
      </c>
      <c r="C3" s="3">
        <f>1/0.75</f>
        <v>1.3333333333333333</v>
      </c>
      <c r="D3" s="3"/>
    </row>
    <row r="4" spans="2:4" x14ac:dyDescent="0.45">
      <c r="B4" s="3"/>
      <c r="C4" s="3"/>
      <c r="D4" s="3"/>
    </row>
    <row r="5" spans="2:4" x14ac:dyDescent="0.45">
      <c r="B5" s="3"/>
      <c r="C5" s="3"/>
      <c r="D5" s="3"/>
    </row>
    <row r="6" spans="2:4" x14ac:dyDescent="0.45">
      <c r="B6" s="3" t="s">
        <v>143</v>
      </c>
      <c r="C6" s="3"/>
      <c r="D6" s="3"/>
    </row>
    <row r="7" spans="2:4" x14ac:dyDescent="0.45">
      <c r="B7" s="3"/>
      <c r="C7" s="3"/>
      <c r="D7" s="3"/>
    </row>
    <row r="8" spans="2:4" x14ac:dyDescent="0.45">
      <c r="B8" s="50" t="s">
        <v>144</v>
      </c>
      <c r="C8" s="51" t="s">
        <v>188</v>
      </c>
      <c r="D8" s="3"/>
    </row>
    <row r="9" spans="2:4" x14ac:dyDescent="0.45">
      <c r="B9" s="44"/>
      <c r="C9" t="s">
        <v>145</v>
      </c>
      <c r="D9" s="3"/>
    </row>
    <row r="10" spans="2:4" x14ac:dyDescent="0.45">
      <c r="B10" s="3"/>
      <c r="C10" s="3"/>
      <c r="D10" s="3"/>
    </row>
    <row r="11" spans="2:4" x14ac:dyDescent="0.45">
      <c r="B11" s="3" t="s">
        <v>147</v>
      </c>
      <c r="C11" s="3">
        <v>224</v>
      </c>
      <c r="D11" s="3"/>
    </row>
    <row r="12" spans="2:4" x14ac:dyDescent="0.45">
      <c r="B12" s="3" t="s">
        <v>148</v>
      </c>
      <c r="C12" s="3">
        <v>28</v>
      </c>
      <c r="D12" s="3"/>
    </row>
    <row r="13" spans="2:4" x14ac:dyDescent="0.45">
      <c r="B13" s="3" t="s">
        <v>149</v>
      </c>
      <c r="C13" s="3">
        <v>0.2</v>
      </c>
      <c r="D13" s="3"/>
    </row>
    <row r="14" spans="2:4" x14ac:dyDescent="0.45">
      <c r="B14" s="3"/>
      <c r="C14" s="3"/>
      <c r="D14" s="3"/>
    </row>
    <row r="15" spans="2:4" x14ac:dyDescent="0.45">
      <c r="B15" s="3"/>
      <c r="C15" s="3"/>
      <c r="D15" s="3"/>
    </row>
    <row r="16" spans="2:4" x14ac:dyDescent="0.45">
      <c r="B16" s="3" t="s">
        <v>154</v>
      </c>
      <c r="C16" s="3"/>
      <c r="D16" s="3"/>
    </row>
    <row r="17" spans="1:12" x14ac:dyDescent="0.45">
      <c r="B17" s="3"/>
      <c r="C17" s="3"/>
      <c r="D17" s="3"/>
    </row>
    <row r="18" spans="1:12" x14ac:dyDescent="0.45">
      <c r="B18" s="3" t="s">
        <v>155</v>
      </c>
      <c r="C18" s="3" t="s">
        <v>156</v>
      </c>
      <c r="D18" s="3"/>
    </row>
    <row r="19" spans="1:12" x14ac:dyDescent="0.45">
      <c r="B19" s="3" t="s">
        <v>157</v>
      </c>
      <c r="C19" s="3" t="s">
        <v>158</v>
      </c>
      <c r="D19" s="3"/>
    </row>
    <row r="20" spans="1:12" x14ac:dyDescent="0.45">
      <c r="B20" s="3" t="s">
        <v>159</v>
      </c>
      <c r="C20" s="3" t="s">
        <v>160</v>
      </c>
      <c r="D20" s="3"/>
    </row>
    <row r="21" spans="1:12" x14ac:dyDescent="0.45">
      <c r="B21" s="3" t="s">
        <v>161</v>
      </c>
      <c r="C21" s="3" t="s">
        <v>162</v>
      </c>
      <c r="D21" s="3"/>
    </row>
    <row r="22" spans="1:12" x14ac:dyDescent="0.45">
      <c r="B22" s="3" t="s">
        <v>163</v>
      </c>
      <c r="C22" s="3" t="s">
        <v>164</v>
      </c>
      <c r="D22" s="3"/>
    </row>
    <row r="23" spans="1:12" x14ac:dyDescent="0.45">
      <c r="B23" s="3" t="s">
        <v>167</v>
      </c>
      <c r="C23" s="3" t="s">
        <v>165</v>
      </c>
      <c r="D23" s="3"/>
    </row>
    <row r="24" spans="1:12" x14ac:dyDescent="0.45">
      <c r="B24" s="3" t="s">
        <v>139</v>
      </c>
      <c r="C24" s="3" t="s">
        <v>139</v>
      </c>
      <c r="D24" s="3"/>
    </row>
    <row r="25" spans="1:12" x14ac:dyDescent="0.45">
      <c r="B25" s="3" t="s">
        <v>166</v>
      </c>
      <c r="C25" s="3" t="s">
        <v>166</v>
      </c>
      <c r="D25" s="3"/>
    </row>
    <row r="26" spans="1:12" x14ac:dyDescent="0.45">
      <c r="B26" s="3" t="s">
        <v>169</v>
      </c>
      <c r="C26" s="3" t="s">
        <v>170</v>
      </c>
      <c r="D26" s="3"/>
    </row>
    <row r="27" spans="1:12" x14ac:dyDescent="0.45">
      <c r="B27" s="3" t="s">
        <v>190</v>
      </c>
      <c r="C27" s="3" t="s">
        <v>191</v>
      </c>
      <c r="D27" s="3"/>
    </row>
    <row r="28" spans="1:12" x14ac:dyDescent="0.45">
      <c r="B28" s="3"/>
      <c r="C28" s="3"/>
      <c r="D28" s="3"/>
    </row>
    <row r="29" spans="1:12" x14ac:dyDescent="0.45">
      <c r="B29" s="3"/>
      <c r="C29" s="3"/>
      <c r="D29" s="3"/>
    </row>
    <row r="31" spans="1:12" s="31" customFormat="1" ht="14.65" thickBot="1" x14ac:dyDescent="0.5">
      <c r="A31" s="32"/>
      <c r="K31" s="34"/>
      <c r="L31" s="34"/>
    </row>
    <row r="32" spans="1:12" s="7" customFormat="1" ht="14.65" thickBot="1" x14ac:dyDescent="0.5">
      <c r="A32" s="6"/>
      <c r="B32" s="22" t="s">
        <v>4</v>
      </c>
    </row>
    <row r="33" spans="1:19" s="11" customFormat="1" x14ac:dyDescent="0.45">
      <c r="A33" s="10"/>
      <c r="B33" s="11" t="s">
        <v>0</v>
      </c>
      <c r="D33" s="11" t="s">
        <v>1</v>
      </c>
      <c r="E33" s="11" t="s">
        <v>41</v>
      </c>
      <c r="G33" s="11" t="s">
        <v>32</v>
      </c>
      <c r="I33" s="11" t="s">
        <v>23</v>
      </c>
      <c r="K33" s="11" t="s">
        <v>2</v>
      </c>
      <c r="L33" s="11" t="s">
        <v>90</v>
      </c>
      <c r="M33" s="11" t="s">
        <v>86</v>
      </c>
      <c r="N33" s="11" t="s">
        <v>92</v>
      </c>
      <c r="P33" s="11" t="s">
        <v>88</v>
      </c>
      <c r="Q33" s="11" t="s">
        <v>89</v>
      </c>
      <c r="S33" s="11" t="s">
        <v>3</v>
      </c>
    </row>
    <row r="34" spans="1:19" s="4" customFormat="1" ht="14.65" thickBot="1" x14ac:dyDescent="0.5">
      <c r="A34" s="12" t="s">
        <v>79</v>
      </c>
      <c r="G34" s="4" t="s">
        <v>31</v>
      </c>
      <c r="K34" s="5"/>
      <c r="L34" s="5" t="s">
        <v>91</v>
      </c>
    </row>
    <row r="35" spans="1:19" s="7" customFormat="1" x14ac:dyDescent="0.45">
      <c r="A35" s="6">
        <v>1</v>
      </c>
      <c r="D35" s="7" t="s">
        <v>5</v>
      </c>
      <c r="E35" s="7" t="s">
        <v>42</v>
      </c>
      <c r="G35" s="7" t="s">
        <v>33</v>
      </c>
      <c r="I35" s="7" t="s">
        <v>137</v>
      </c>
      <c r="K35" s="7">
        <f>$C$11</f>
        <v>224</v>
      </c>
      <c r="L35" s="7">
        <f>_xlfn.FLOOR.MATH(K35*(1+$C$13))</f>
        <v>268</v>
      </c>
      <c r="M35" s="8">
        <v>900</v>
      </c>
      <c r="N35" s="8">
        <f>$C$3*M35</f>
        <v>1200</v>
      </c>
      <c r="O35" s="8"/>
      <c r="P35" s="8">
        <f>L35*M35</f>
        <v>241200</v>
      </c>
      <c r="Q35" s="8">
        <f>L35*N35</f>
        <v>321600</v>
      </c>
      <c r="S35" s="7" t="s">
        <v>6</v>
      </c>
    </row>
    <row r="36" spans="1:19" s="7" customFormat="1" x14ac:dyDescent="0.45">
      <c r="A36" s="6">
        <f>A35+1</f>
        <v>2</v>
      </c>
      <c r="D36" s="7" t="s">
        <v>11</v>
      </c>
      <c r="E36" s="7" t="s">
        <v>42</v>
      </c>
      <c r="G36" s="7" t="s">
        <v>33</v>
      </c>
      <c r="I36" s="7" t="s">
        <v>137</v>
      </c>
      <c r="K36" s="7">
        <f t="shared" ref="K36:K40" si="0">$C$11</f>
        <v>224</v>
      </c>
      <c r="L36" s="7">
        <f>_xlfn.FLOOR.MATH(K36*(1+$C$13))</f>
        <v>268</v>
      </c>
      <c r="M36" s="8">
        <v>200</v>
      </c>
      <c r="N36" s="8">
        <f>$C$3*M36</f>
        <v>266.66666666666663</v>
      </c>
      <c r="O36" s="8"/>
      <c r="P36" s="8">
        <f>L36*M36</f>
        <v>53600</v>
      </c>
      <c r="Q36" s="8">
        <f>L36*N36</f>
        <v>71466.666666666657</v>
      </c>
      <c r="S36" s="7" t="s">
        <v>12</v>
      </c>
    </row>
    <row r="37" spans="1:19" s="7" customFormat="1" x14ac:dyDescent="0.45">
      <c r="A37" s="6">
        <f t="shared" ref="A37:A72" si="1">A36+1</f>
        <v>3</v>
      </c>
      <c r="D37" s="7" t="s">
        <v>7</v>
      </c>
      <c r="E37" s="7" t="s">
        <v>42</v>
      </c>
      <c r="G37" s="7" t="s">
        <v>33</v>
      </c>
      <c r="I37" s="7" t="s">
        <v>137</v>
      </c>
      <c r="K37" s="7">
        <f t="shared" si="0"/>
        <v>224</v>
      </c>
      <c r="L37" s="7">
        <f t="shared" ref="L37:L42" si="2">_xlfn.FLOOR.MATH(K37*(1+$C$13))</f>
        <v>268</v>
      </c>
      <c r="M37" s="8">
        <v>1070</v>
      </c>
      <c r="N37" s="8">
        <f t="shared" ref="N37:N72" si="3">$C$3*M37</f>
        <v>1426.6666666666665</v>
      </c>
      <c r="O37" s="8"/>
      <c r="P37" s="8">
        <f t="shared" ref="P37:P72" si="4">L37*M37</f>
        <v>286760</v>
      </c>
      <c r="Q37" s="8">
        <f t="shared" ref="Q37:Q72" si="5">L37*N37</f>
        <v>382346.66666666663</v>
      </c>
      <c r="S37" s="7" t="s">
        <v>8</v>
      </c>
    </row>
    <row r="38" spans="1:19" s="7" customFormat="1" x14ac:dyDescent="0.45">
      <c r="A38" s="6">
        <f t="shared" si="1"/>
        <v>4</v>
      </c>
      <c r="D38" s="7" t="s">
        <v>9</v>
      </c>
      <c r="E38" s="7" t="s">
        <v>42</v>
      </c>
      <c r="G38" s="7" t="s">
        <v>33</v>
      </c>
      <c r="I38" s="7" t="s">
        <v>137</v>
      </c>
      <c r="K38" s="7">
        <f t="shared" si="0"/>
        <v>224</v>
      </c>
      <c r="L38" s="7">
        <f t="shared" si="2"/>
        <v>268</v>
      </c>
      <c r="M38" s="8">
        <v>300</v>
      </c>
      <c r="N38" s="8">
        <f t="shared" si="3"/>
        <v>400</v>
      </c>
      <c r="O38" s="8"/>
      <c r="P38" s="8">
        <f t="shared" si="4"/>
        <v>80400</v>
      </c>
      <c r="Q38" s="8">
        <f t="shared" si="5"/>
        <v>107200</v>
      </c>
      <c r="S38" s="7" t="s">
        <v>35</v>
      </c>
    </row>
    <row r="39" spans="1:19" s="7" customFormat="1" x14ac:dyDescent="0.45">
      <c r="A39" s="6">
        <f t="shared" si="1"/>
        <v>5</v>
      </c>
      <c r="D39" s="7" t="s">
        <v>13</v>
      </c>
      <c r="E39" s="7" t="s">
        <v>43</v>
      </c>
      <c r="G39" s="7" t="s">
        <v>33</v>
      </c>
      <c r="I39" s="7" t="s">
        <v>137</v>
      </c>
      <c r="K39" s="7">
        <f t="shared" si="0"/>
        <v>224</v>
      </c>
      <c r="L39" s="7">
        <f t="shared" si="2"/>
        <v>268</v>
      </c>
      <c r="M39" s="8">
        <v>50</v>
      </c>
      <c r="N39" s="8">
        <f t="shared" si="3"/>
        <v>66.666666666666657</v>
      </c>
      <c r="O39" s="8"/>
      <c r="P39" s="8">
        <f t="shared" si="4"/>
        <v>13400</v>
      </c>
      <c r="Q39" s="8">
        <f t="shared" si="5"/>
        <v>17866.666666666664</v>
      </c>
      <c r="S39" s="7" t="s">
        <v>36</v>
      </c>
    </row>
    <row r="40" spans="1:19" s="7" customFormat="1" x14ac:dyDescent="0.45">
      <c r="A40" s="6">
        <f t="shared" si="1"/>
        <v>6</v>
      </c>
      <c r="D40" s="7" t="s">
        <v>29</v>
      </c>
      <c r="E40" s="7" t="s">
        <v>42</v>
      </c>
      <c r="G40" s="7" t="s">
        <v>33</v>
      </c>
      <c r="I40" s="7" t="s">
        <v>137</v>
      </c>
      <c r="K40" s="7">
        <f t="shared" si="0"/>
        <v>224</v>
      </c>
      <c r="L40" s="7">
        <f t="shared" si="2"/>
        <v>268</v>
      </c>
      <c r="M40" s="9">
        <v>300</v>
      </c>
      <c r="N40" s="8">
        <f t="shared" si="3"/>
        <v>400</v>
      </c>
      <c r="O40" s="9"/>
      <c r="P40" s="8">
        <f t="shared" si="4"/>
        <v>80400</v>
      </c>
      <c r="Q40" s="8">
        <f t="shared" si="5"/>
        <v>107200</v>
      </c>
      <c r="S40" s="54" t="s">
        <v>151</v>
      </c>
    </row>
    <row r="41" spans="1:19" s="20" customFormat="1" x14ac:dyDescent="0.45">
      <c r="A41" s="53">
        <f t="shared" si="1"/>
        <v>7</v>
      </c>
      <c r="D41" s="20" t="s">
        <v>168</v>
      </c>
      <c r="E41" s="20" t="s">
        <v>42</v>
      </c>
      <c r="G41" s="20" t="s">
        <v>37</v>
      </c>
      <c r="I41" s="20" t="s">
        <v>138</v>
      </c>
      <c r="K41" s="20">
        <v>1</v>
      </c>
      <c r="L41" s="20">
        <f t="shared" ref="L41:L72" si="6">_xlfn.FLOOR.MATH(K41*1.2)</f>
        <v>1</v>
      </c>
      <c r="M41" s="18">
        <v>0</v>
      </c>
      <c r="N41" s="19">
        <f t="shared" si="3"/>
        <v>0</v>
      </c>
      <c r="O41" s="18"/>
      <c r="P41" s="19">
        <f t="shared" si="4"/>
        <v>0</v>
      </c>
      <c r="Q41" s="19">
        <f t="shared" si="5"/>
        <v>0</v>
      </c>
      <c r="S41" s="20" t="s">
        <v>38</v>
      </c>
    </row>
    <row r="42" spans="1:19" s="20" customFormat="1" x14ac:dyDescent="0.45">
      <c r="A42" s="53">
        <f t="shared" si="1"/>
        <v>8</v>
      </c>
      <c r="D42" s="20" t="s">
        <v>179</v>
      </c>
      <c r="E42" s="20" t="s">
        <v>42</v>
      </c>
      <c r="G42" s="20" t="s">
        <v>37</v>
      </c>
      <c r="I42" s="20" t="s">
        <v>138</v>
      </c>
      <c r="K42" s="20">
        <f>$C$11*2</f>
        <v>448</v>
      </c>
      <c r="L42" s="20">
        <f t="shared" si="2"/>
        <v>537</v>
      </c>
      <c r="M42" s="18">
        <v>0</v>
      </c>
      <c r="N42" s="19">
        <f t="shared" si="3"/>
        <v>0</v>
      </c>
      <c r="O42" s="18"/>
      <c r="P42" s="19">
        <f t="shared" si="4"/>
        <v>0</v>
      </c>
      <c r="Q42" s="19">
        <f t="shared" si="5"/>
        <v>0</v>
      </c>
      <c r="S42" s="20" t="s">
        <v>39</v>
      </c>
    </row>
    <row r="43" spans="1:19" s="20" customFormat="1" x14ac:dyDescent="0.45">
      <c r="A43" s="53">
        <f t="shared" si="1"/>
        <v>9</v>
      </c>
      <c r="D43" s="20" t="s">
        <v>152</v>
      </c>
      <c r="E43" s="20" t="s">
        <v>42</v>
      </c>
      <c r="G43" s="20" t="s">
        <v>37</v>
      </c>
      <c r="I43" s="20" t="s">
        <v>138</v>
      </c>
      <c r="K43" s="20">
        <f>$C$11*2</f>
        <v>448</v>
      </c>
      <c r="L43" s="20">
        <f t="shared" ref="L43:L44" si="7">_xlfn.FLOOR.MATH(K43*(1+$C$13))</f>
        <v>537</v>
      </c>
      <c r="M43" s="18">
        <v>0</v>
      </c>
      <c r="N43" s="19">
        <f t="shared" ref="N43:N44" si="8">$C$3*M43</f>
        <v>0</v>
      </c>
      <c r="O43" s="18"/>
      <c r="P43" s="19">
        <f t="shared" ref="P43:Q45" si="9">L43*M43</f>
        <v>0</v>
      </c>
      <c r="Q43" s="19">
        <f t="shared" ref="Q43:Q44" si="10">L43*N43</f>
        <v>0</v>
      </c>
      <c r="S43" s="20" t="s">
        <v>39</v>
      </c>
    </row>
    <row r="44" spans="1:19" s="20" customFormat="1" x14ac:dyDescent="0.45">
      <c r="A44" s="53">
        <f t="shared" si="1"/>
        <v>10</v>
      </c>
      <c r="D44" s="20" t="s">
        <v>153</v>
      </c>
      <c r="E44" s="20" t="s">
        <v>42</v>
      </c>
      <c r="G44" s="20" t="s">
        <v>37</v>
      </c>
      <c r="I44" s="20" t="s">
        <v>138</v>
      </c>
      <c r="K44" s="20">
        <f>$C$11*2</f>
        <v>448</v>
      </c>
      <c r="L44" s="20">
        <f t="shared" si="7"/>
        <v>537</v>
      </c>
      <c r="M44" s="18">
        <v>0</v>
      </c>
      <c r="N44" s="19">
        <f t="shared" si="8"/>
        <v>0</v>
      </c>
      <c r="O44" s="18"/>
      <c r="P44" s="19">
        <f t="shared" si="9"/>
        <v>0</v>
      </c>
      <c r="Q44" s="19">
        <f t="shared" si="10"/>
        <v>0</v>
      </c>
      <c r="S44" s="20" t="s">
        <v>39</v>
      </c>
    </row>
    <row r="45" spans="1:19" s="20" customFormat="1" x14ac:dyDescent="0.45">
      <c r="A45" s="53">
        <f t="shared" si="1"/>
        <v>11</v>
      </c>
      <c r="D45" s="20" t="s">
        <v>172</v>
      </c>
      <c r="E45" s="20" t="s">
        <v>42</v>
      </c>
      <c r="G45" s="20" t="s">
        <v>34</v>
      </c>
      <c r="I45" s="20" t="s">
        <v>138</v>
      </c>
      <c r="K45" s="20">
        <f t="shared" ref="K45:K52" si="11">$C$11</f>
        <v>224</v>
      </c>
      <c r="L45" s="20">
        <f t="shared" ref="L45:L52" si="12">_xlfn.FLOOR.MATH(K45*(1+$C$13))</f>
        <v>268</v>
      </c>
      <c r="M45" s="18">
        <v>0</v>
      </c>
      <c r="N45" s="18">
        <v>0</v>
      </c>
      <c r="O45" s="18"/>
      <c r="P45" s="19">
        <f t="shared" si="9"/>
        <v>0</v>
      </c>
      <c r="Q45" s="19">
        <f t="shared" si="9"/>
        <v>0</v>
      </c>
    </row>
    <row r="46" spans="1:19" s="20" customFormat="1" x14ac:dyDescent="0.45">
      <c r="A46" s="53">
        <f t="shared" si="1"/>
        <v>12</v>
      </c>
      <c r="D46" s="20" t="s">
        <v>171</v>
      </c>
      <c r="E46" s="20" t="s">
        <v>42</v>
      </c>
      <c r="G46" s="20" t="s">
        <v>37</v>
      </c>
      <c r="I46" s="20" t="s">
        <v>138</v>
      </c>
      <c r="K46" s="20">
        <f t="shared" si="11"/>
        <v>224</v>
      </c>
      <c r="L46" s="20">
        <f t="shared" si="12"/>
        <v>268</v>
      </c>
      <c r="M46" s="18">
        <v>0</v>
      </c>
      <c r="N46" s="19">
        <f>$C$3*M46</f>
        <v>0</v>
      </c>
      <c r="O46" s="18"/>
      <c r="P46" s="19">
        <f>L46*M46</f>
        <v>0</v>
      </c>
      <c r="Q46" s="19">
        <f>L46*N46</f>
        <v>0</v>
      </c>
      <c r="S46" s="20" t="s">
        <v>150</v>
      </c>
    </row>
    <row r="47" spans="1:19" s="20" customFormat="1" x14ac:dyDescent="0.45">
      <c r="A47" s="53">
        <f t="shared" si="1"/>
        <v>13</v>
      </c>
      <c r="D47" s="20" t="s">
        <v>173</v>
      </c>
      <c r="E47" s="20" t="s">
        <v>42</v>
      </c>
      <c r="G47" s="20" t="s">
        <v>37</v>
      </c>
      <c r="I47" s="20" t="s">
        <v>138</v>
      </c>
      <c r="K47" s="20">
        <f t="shared" si="11"/>
        <v>224</v>
      </c>
      <c r="L47" s="20">
        <f t="shared" si="12"/>
        <v>268</v>
      </c>
      <c r="M47" s="18">
        <v>0</v>
      </c>
      <c r="N47" s="19">
        <f>$C$3*M47</f>
        <v>0</v>
      </c>
      <c r="O47" s="18"/>
      <c r="P47" s="19">
        <f>L47*M47</f>
        <v>0</v>
      </c>
      <c r="Q47" s="19">
        <f>L47*N47</f>
        <v>0</v>
      </c>
      <c r="S47" s="20" t="s">
        <v>150</v>
      </c>
    </row>
    <row r="48" spans="1:19" s="20" customFormat="1" x14ac:dyDescent="0.45">
      <c r="A48" s="53">
        <f t="shared" si="1"/>
        <v>14</v>
      </c>
      <c r="D48" s="20" t="s">
        <v>174</v>
      </c>
      <c r="E48" s="20" t="s">
        <v>42</v>
      </c>
      <c r="G48" s="20" t="s">
        <v>37</v>
      </c>
      <c r="I48" s="20" t="s">
        <v>138</v>
      </c>
      <c r="K48" s="20">
        <f t="shared" si="11"/>
        <v>224</v>
      </c>
      <c r="L48" s="20">
        <f t="shared" si="12"/>
        <v>268</v>
      </c>
      <c r="M48" s="18">
        <v>0</v>
      </c>
      <c r="N48" s="19">
        <f>$C$3*M48</f>
        <v>0</v>
      </c>
      <c r="O48" s="18"/>
      <c r="P48" s="19">
        <f>L48*M48</f>
        <v>0</v>
      </c>
      <c r="Q48" s="19">
        <f>L48*N48</f>
        <v>0</v>
      </c>
      <c r="S48" s="20" t="s">
        <v>150</v>
      </c>
    </row>
    <row r="49" spans="1:19" s="20" customFormat="1" x14ac:dyDescent="0.45">
      <c r="A49" s="53">
        <f t="shared" si="1"/>
        <v>15</v>
      </c>
      <c r="D49" s="20" t="s">
        <v>175</v>
      </c>
      <c r="E49" s="20" t="s">
        <v>42</v>
      </c>
      <c r="G49" s="20" t="s">
        <v>34</v>
      </c>
      <c r="I49" s="20" t="s">
        <v>138</v>
      </c>
      <c r="K49" s="20">
        <f t="shared" si="11"/>
        <v>224</v>
      </c>
      <c r="L49" s="20">
        <f t="shared" si="12"/>
        <v>268</v>
      </c>
      <c r="M49" s="18">
        <v>0</v>
      </c>
      <c r="N49" s="18">
        <v>0</v>
      </c>
      <c r="O49" s="18"/>
      <c r="P49" s="19">
        <f t="shared" ref="P49:Q49" si="13">L49*M49</f>
        <v>0</v>
      </c>
      <c r="Q49" s="19">
        <f t="shared" si="13"/>
        <v>0</v>
      </c>
    </row>
    <row r="50" spans="1:19" s="20" customFormat="1" x14ac:dyDescent="0.45">
      <c r="A50" s="53">
        <f t="shared" si="1"/>
        <v>16</v>
      </c>
      <c r="D50" s="20" t="s">
        <v>176</v>
      </c>
      <c r="E50" s="20" t="s">
        <v>42</v>
      </c>
      <c r="G50" s="20" t="s">
        <v>37</v>
      </c>
      <c r="I50" s="20" t="s">
        <v>138</v>
      </c>
      <c r="K50" s="20">
        <f t="shared" si="11"/>
        <v>224</v>
      </c>
      <c r="L50" s="20">
        <f t="shared" si="12"/>
        <v>268</v>
      </c>
      <c r="M50" s="18">
        <v>0</v>
      </c>
      <c r="N50" s="19">
        <f>$C$3*M50</f>
        <v>0</v>
      </c>
      <c r="O50" s="18"/>
      <c r="P50" s="19">
        <f>L50*M50</f>
        <v>0</v>
      </c>
      <c r="Q50" s="19">
        <f>L50*N50</f>
        <v>0</v>
      </c>
      <c r="S50" s="20" t="s">
        <v>150</v>
      </c>
    </row>
    <row r="51" spans="1:19" s="20" customFormat="1" x14ac:dyDescent="0.45">
      <c r="A51" s="53">
        <f t="shared" si="1"/>
        <v>17</v>
      </c>
      <c r="D51" s="20" t="s">
        <v>177</v>
      </c>
      <c r="E51" s="20" t="s">
        <v>42</v>
      </c>
      <c r="G51" s="20" t="s">
        <v>37</v>
      </c>
      <c r="I51" s="20" t="s">
        <v>138</v>
      </c>
      <c r="K51" s="20">
        <f t="shared" si="11"/>
        <v>224</v>
      </c>
      <c r="L51" s="20">
        <f t="shared" si="12"/>
        <v>268</v>
      </c>
      <c r="M51" s="18">
        <v>0</v>
      </c>
      <c r="N51" s="19">
        <f>$C$3*M51</f>
        <v>0</v>
      </c>
      <c r="O51" s="18"/>
      <c r="P51" s="19">
        <f>L51*M51</f>
        <v>0</v>
      </c>
      <c r="Q51" s="19">
        <f>L51*N51</f>
        <v>0</v>
      </c>
      <c r="S51" s="20" t="s">
        <v>150</v>
      </c>
    </row>
    <row r="52" spans="1:19" s="20" customFormat="1" x14ac:dyDescent="0.45">
      <c r="A52" s="53">
        <f t="shared" si="1"/>
        <v>18</v>
      </c>
      <c r="D52" s="20" t="s">
        <v>178</v>
      </c>
      <c r="E52" s="20" t="s">
        <v>42</v>
      </c>
      <c r="G52" s="20" t="s">
        <v>37</v>
      </c>
      <c r="I52" s="20" t="s">
        <v>138</v>
      </c>
      <c r="K52" s="20">
        <f t="shared" si="11"/>
        <v>224</v>
      </c>
      <c r="L52" s="20">
        <f t="shared" si="12"/>
        <v>268</v>
      </c>
      <c r="M52" s="18">
        <v>0</v>
      </c>
      <c r="N52" s="19">
        <f>$C$3*M52</f>
        <v>0</v>
      </c>
      <c r="O52" s="18"/>
      <c r="P52" s="19">
        <f>L52*M52</f>
        <v>0</v>
      </c>
      <c r="Q52" s="19">
        <f>L52*N52</f>
        <v>0</v>
      </c>
      <c r="S52" s="20" t="s">
        <v>150</v>
      </c>
    </row>
    <row r="53" spans="1:19" s="20" customFormat="1" x14ac:dyDescent="0.45">
      <c r="A53" s="53">
        <f t="shared" si="1"/>
        <v>19</v>
      </c>
      <c r="D53" s="20" t="s">
        <v>180</v>
      </c>
      <c r="E53" s="20" t="s">
        <v>42</v>
      </c>
      <c r="G53" s="20" t="s">
        <v>37</v>
      </c>
      <c r="I53" s="20" t="s">
        <v>138</v>
      </c>
      <c r="K53" s="20">
        <v>224</v>
      </c>
      <c r="L53" s="20">
        <f t="shared" si="6"/>
        <v>268</v>
      </c>
      <c r="M53" s="18">
        <v>0</v>
      </c>
      <c r="N53" s="19">
        <f t="shared" si="3"/>
        <v>0</v>
      </c>
      <c r="O53" s="18"/>
      <c r="P53" s="19">
        <f t="shared" si="4"/>
        <v>0</v>
      </c>
      <c r="Q53" s="19">
        <f t="shared" si="5"/>
        <v>0</v>
      </c>
      <c r="S53" s="20" t="s">
        <v>40</v>
      </c>
    </row>
    <row r="54" spans="1:19" s="20" customFormat="1" x14ac:dyDescent="0.45">
      <c r="A54" s="53">
        <f t="shared" si="1"/>
        <v>20</v>
      </c>
      <c r="D54" s="20" t="s">
        <v>181</v>
      </c>
      <c r="E54" s="20" t="s">
        <v>42</v>
      </c>
      <c r="G54" s="20" t="s">
        <v>37</v>
      </c>
      <c r="I54" s="20" t="s">
        <v>138</v>
      </c>
      <c r="K54" s="20">
        <v>224</v>
      </c>
      <c r="L54" s="20">
        <f t="shared" ref="L54" si="14">_xlfn.FLOOR.MATH(K54*1.2)</f>
        <v>268</v>
      </c>
      <c r="M54" s="18">
        <v>0</v>
      </c>
      <c r="N54" s="19">
        <f t="shared" ref="N54" si="15">$C$3*M54</f>
        <v>0</v>
      </c>
      <c r="O54" s="18"/>
      <c r="P54" s="19">
        <f t="shared" ref="P54" si="16">L54*M54</f>
        <v>0</v>
      </c>
      <c r="Q54" s="19">
        <f t="shared" ref="Q54" si="17">L54*N54</f>
        <v>0</v>
      </c>
      <c r="S54" s="20" t="s">
        <v>40</v>
      </c>
    </row>
    <row r="55" spans="1:19" s="20" customFormat="1" x14ac:dyDescent="0.45">
      <c r="A55" s="53">
        <f t="shared" si="1"/>
        <v>21</v>
      </c>
      <c r="D55" s="20" t="s">
        <v>189</v>
      </c>
      <c r="E55" s="20" t="s">
        <v>42</v>
      </c>
      <c r="G55" s="20" t="s">
        <v>37</v>
      </c>
      <c r="I55" s="20" t="s">
        <v>138</v>
      </c>
      <c r="K55" s="20">
        <v>224</v>
      </c>
      <c r="L55" s="20">
        <f t="shared" ref="L55:L57" si="18">_xlfn.FLOOR.MATH(K55*1.2)</f>
        <v>268</v>
      </c>
      <c r="M55" s="18">
        <v>0</v>
      </c>
      <c r="N55" s="19">
        <f t="shared" ref="N55:N57" si="19">$C$3*M55</f>
        <v>0</v>
      </c>
      <c r="O55" s="18"/>
      <c r="P55" s="19">
        <f t="shared" ref="P55:P57" si="20">L55*M55</f>
        <v>0</v>
      </c>
      <c r="Q55" s="19">
        <f t="shared" ref="Q55:Q57" si="21">L55*N55</f>
        <v>0</v>
      </c>
      <c r="S55" s="20" t="s">
        <v>40</v>
      </c>
    </row>
    <row r="56" spans="1:19" s="20" customFormat="1" x14ac:dyDescent="0.45">
      <c r="A56" s="53">
        <f t="shared" si="1"/>
        <v>22</v>
      </c>
      <c r="D56" s="20" t="s">
        <v>182</v>
      </c>
      <c r="E56" s="20" t="s">
        <v>42</v>
      </c>
      <c r="G56" s="20" t="s">
        <v>37</v>
      </c>
      <c r="I56" s="20" t="s">
        <v>138</v>
      </c>
      <c r="K56" s="20">
        <v>224</v>
      </c>
      <c r="L56" s="20">
        <f t="shared" si="18"/>
        <v>268</v>
      </c>
      <c r="M56" s="18">
        <v>0</v>
      </c>
      <c r="N56" s="19">
        <f t="shared" si="19"/>
        <v>0</v>
      </c>
      <c r="O56" s="18"/>
      <c r="P56" s="19">
        <f t="shared" si="20"/>
        <v>0</v>
      </c>
      <c r="Q56" s="19">
        <f t="shared" si="21"/>
        <v>0</v>
      </c>
      <c r="S56" s="20" t="s">
        <v>40</v>
      </c>
    </row>
    <row r="57" spans="1:19" s="20" customFormat="1" x14ac:dyDescent="0.45">
      <c r="A57" s="53">
        <f t="shared" si="1"/>
        <v>23</v>
      </c>
      <c r="D57" s="20" t="s">
        <v>183</v>
      </c>
      <c r="E57" s="20" t="s">
        <v>42</v>
      </c>
      <c r="G57" s="20" t="s">
        <v>37</v>
      </c>
      <c r="I57" s="20" t="s">
        <v>138</v>
      </c>
      <c r="K57" s="20">
        <v>224</v>
      </c>
      <c r="L57" s="20">
        <f t="shared" si="18"/>
        <v>268</v>
      </c>
      <c r="M57" s="18">
        <v>0</v>
      </c>
      <c r="N57" s="19">
        <f t="shared" si="19"/>
        <v>0</v>
      </c>
      <c r="O57" s="18"/>
      <c r="P57" s="19">
        <f t="shared" si="20"/>
        <v>0</v>
      </c>
      <c r="Q57" s="19">
        <f t="shared" si="21"/>
        <v>0</v>
      </c>
      <c r="S57" s="20" t="s">
        <v>40</v>
      </c>
    </row>
    <row r="58" spans="1:19" s="20" customFormat="1" x14ac:dyDescent="0.45">
      <c r="A58" s="53">
        <f t="shared" si="1"/>
        <v>24</v>
      </c>
      <c r="D58" s="20" t="s">
        <v>184</v>
      </c>
      <c r="E58" s="20" t="s">
        <v>42</v>
      </c>
      <c r="G58" s="20" t="s">
        <v>37</v>
      </c>
      <c r="I58" s="20" t="s">
        <v>138</v>
      </c>
      <c r="K58" s="20">
        <v>224</v>
      </c>
      <c r="L58" s="20">
        <f t="shared" ref="L58:L60" si="22">_xlfn.FLOOR.MATH(K58*1.2)</f>
        <v>268</v>
      </c>
      <c r="M58" s="18">
        <v>0</v>
      </c>
      <c r="N58" s="19">
        <f t="shared" ref="N58:N60" si="23">$C$3*M58</f>
        <v>0</v>
      </c>
      <c r="O58" s="18"/>
      <c r="P58" s="19">
        <f t="shared" ref="P58:P60" si="24">L58*M58</f>
        <v>0</v>
      </c>
      <c r="Q58" s="19">
        <f t="shared" ref="Q58:Q60" si="25">L58*N58</f>
        <v>0</v>
      </c>
      <c r="S58" s="20" t="s">
        <v>40</v>
      </c>
    </row>
    <row r="59" spans="1:19" s="20" customFormat="1" x14ac:dyDescent="0.45">
      <c r="A59" s="53">
        <f t="shared" si="1"/>
        <v>25</v>
      </c>
      <c r="D59" s="20" t="s">
        <v>185</v>
      </c>
      <c r="E59" s="20" t="s">
        <v>42</v>
      </c>
      <c r="G59" s="20" t="s">
        <v>37</v>
      </c>
      <c r="I59" s="20" t="s">
        <v>138</v>
      </c>
      <c r="K59" s="20">
        <v>224</v>
      </c>
      <c r="L59" s="20">
        <f t="shared" si="22"/>
        <v>268</v>
      </c>
      <c r="M59" s="18">
        <v>0</v>
      </c>
      <c r="N59" s="19">
        <f t="shared" si="23"/>
        <v>0</v>
      </c>
      <c r="O59" s="18"/>
      <c r="P59" s="19">
        <f t="shared" si="24"/>
        <v>0</v>
      </c>
      <c r="Q59" s="19">
        <f t="shared" si="25"/>
        <v>0</v>
      </c>
      <c r="S59" s="20" t="s">
        <v>40</v>
      </c>
    </row>
    <row r="60" spans="1:19" s="20" customFormat="1" x14ac:dyDescent="0.45">
      <c r="A60" s="53">
        <f t="shared" si="1"/>
        <v>26</v>
      </c>
      <c r="D60" s="20" t="s">
        <v>186</v>
      </c>
      <c r="E60" s="20" t="s">
        <v>42</v>
      </c>
      <c r="G60" s="20" t="s">
        <v>37</v>
      </c>
      <c r="I60" s="20" t="s">
        <v>138</v>
      </c>
      <c r="K60" s="20">
        <v>224</v>
      </c>
      <c r="L60" s="20">
        <f t="shared" si="22"/>
        <v>268</v>
      </c>
      <c r="M60" s="18">
        <v>0</v>
      </c>
      <c r="N60" s="19">
        <f t="shared" si="23"/>
        <v>0</v>
      </c>
      <c r="O60" s="18"/>
      <c r="P60" s="19">
        <f t="shared" si="24"/>
        <v>0</v>
      </c>
      <c r="Q60" s="19">
        <f t="shared" si="25"/>
        <v>0</v>
      </c>
      <c r="S60" s="20" t="s">
        <v>40</v>
      </c>
    </row>
    <row r="61" spans="1:19" s="20" customFormat="1" x14ac:dyDescent="0.45">
      <c r="A61" s="53">
        <f t="shared" si="1"/>
        <v>27</v>
      </c>
      <c r="D61" s="20" t="s">
        <v>187</v>
      </c>
      <c r="E61" s="20" t="s">
        <v>42</v>
      </c>
      <c r="G61" s="20" t="s">
        <v>37</v>
      </c>
      <c r="I61" s="20" t="s">
        <v>138</v>
      </c>
      <c r="K61" s="20">
        <v>224</v>
      </c>
      <c r="L61" s="20">
        <f t="shared" ref="L61:L63" si="26">_xlfn.FLOOR.MATH(K61*1.2)</f>
        <v>268</v>
      </c>
      <c r="M61" s="18">
        <v>0</v>
      </c>
      <c r="N61" s="19">
        <f t="shared" ref="N61:N63" si="27">$C$3*M61</f>
        <v>0</v>
      </c>
      <c r="O61" s="18"/>
      <c r="P61" s="19">
        <f t="shared" ref="P61:P63" si="28">L61*M61</f>
        <v>0</v>
      </c>
      <c r="Q61" s="19">
        <f t="shared" ref="Q61:Q63" si="29">L61*N61</f>
        <v>0</v>
      </c>
      <c r="S61" s="20" t="s">
        <v>40</v>
      </c>
    </row>
    <row r="62" spans="1:19" s="20" customFormat="1" x14ac:dyDescent="0.45">
      <c r="A62" s="53">
        <f t="shared" si="1"/>
        <v>28</v>
      </c>
      <c r="D62" s="20" t="s">
        <v>194</v>
      </c>
      <c r="E62" s="20" t="s">
        <v>42</v>
      </c>
      <c r="G62" s="20" t="s">
        <v>37</v>
      </c>
      <c r="I62" s="20" t="s">
        <v>138</v>
      </c>
      <c r="K62" s="20">
        <v>224</v>
      </c>
      <c r="L62" s="20">
        <f t="shared" si="26"/>
        <v>268</v>
      </c>
      <c r="M62" s="18">
        <v>0</v>
      </c>
      <c r="N62" s="19">
        <f t="shared" si="27"/>
        <v>0</v>
      </c>
      <c r="O62" s="18"/>
      <c r="P62" s="19">
        <f t="shared" si="28"/>
        <v>0</v>
      </c>
      <c r="Q62" s="19">
        <f t="shared" si="29"/>
        <v>0</v>
      </c>
      <c r="S62" s="20" t="s">
        <v>40</v>
      </c>
    </row>
    <row r="63" spans="1:19" s="20" customFormat="1" x14ac:dyDescent="0.45">
      <c r="A63" s="53">
        <f t="shared" si="1"/>
        <v>29</v>
      </c>
      <c r="D63" s="20" t="s">
        <v>195</v>
      </c>
      <c r="E63" s="20" t="s">
        <v>42</v>
      </c>
      <c r="G63" s="20" t="s">
        <v>37</v>
      </c>
      <c r="I63" s="20" t="s">
        <v>138</v>
      </c>
      <c r="K63" s="20">
        <v>224</v>
      </c>
      <c r="L63" s="20">
        <f t="shared" si="26"/>
        <v>268</v>
      </c>
      <c r="M63" s="18">
        <v>0</v>
      </c>
      <c r="N63" s="19">
        <f t="shared" si="27"/>
        <v>0</v>
      </c>
      <c r="O63" s="18"/>
      <c r="P63" s="19">
        <f t="shared" si="28"/>
        <v>0</v>
      </c>
      <c r="Q63" s="19">
        <f t="shared" si="29"/>
        <v>0</v>
      </c>
      <c r="S63" s="20" t="s">
        <v>40</v>
      </c>
    </row>
    <row r="64" spans="1:19" s="20" customFormat="1" x14ac:dyDescent="0.45">
      <c r="A64" s="53">
        <f t="shared" si="1"/>
        <v>30</v>
      </c>
      <c r="D64" s="20" t="s">
        <v>196</v>
      </c>
      <c r="E64" s="20" t="s">
        <v>42</v>
      </c>
      <c r="G64" s="20" t="s">
        <v>37</v>
      </c>
      <c r="I64" s="20" t="s">
        <v>138</v>
      </c>
      <c r="K64" s="20">
        <v>224</v>
      </c>
      <c r="L64" s="20">
        <f t="shared" ref="L64" si="30">_xlfn.FLOOR.MATH(K64*1.2)</f>
        <v>268</v>
      </c>
      <c r="M64" s="18">
        <v>0</v>
      </c>
      <c r="N64" s="19">
        <f t="shared" ref="N64" si="31">$C$3*M64</f>
        <v>0</v>
      </c>
      <c r="O64" s="18"/>
      <c r="P64" s="19">
        <f t="shared" ref="P64" si="32">L64*M64</f>
        <v>0</v>
      </c>
      <c r="Q64" s="19">
        <f t="shared" ref="Q64" si="33">L64*N64</f>
        <v>0</v>
      </c>
      <c r="S64" s="20" t="s">
        <v>40</v>
      </c>
    </row>
    <row r="65" spans="1:19" s="20" customFormat="1" x14ac:dyDescent="0.45">
      <c r="A65" s="53">
        <f t="shared" si="1"/>
        <v>31</v>
      </c>
      <c r="D65" s="20" t="s">
        <v>27</v>
      </c>
      <c r="E65" s="20" t="s">
        <v>44</v>
      </c>
      <c r="G65" s="20" t="s">
        <v>37</v>
      </c>
      <c r="I65" s="20" t="s">
        <v>138</v>
      </c>
      <c r="K65" s="20">
        <v>224</v>
      </c>
      <c r="L65" s="20">
        <f t="shared" si="6"/>
        <v>268</v>
      </c>
      <c r="M65" s="18">
        <v>0</v>
      </c>
      <c r="N65" s="19">
        <f t="shared" si="3"/>
        <v>0</v>
      </c>
      <c r="O65" s="18"/>
      <c r="P65" s="19">
        <f t="shared" si="4"/>
        <v>0</v>
      </c>
      <c r="Q65" s="19">
        <f t="shared" si="5"/>
        <v>0</v>
      </c>
      <c r="S65" s="20" t="s">
        <v>46</v>
      </c>
    </row>
    <row r="66" spans="1:19" s="20" customFormat="1" x14ac:dyDescent="0.45">
      <c r="A66" s="53">
        <f t="shared" si="1"/>
        <v>32</v>
      </c>
      <c r="D66" s="20" t="s">
        <v>197</v>
      </c>
      <c r="E66" s="20" t="s">
        <v>44</v>
      </c>
      <c r="G66" s="20" t="s">
        <v>37</v>
      </c>
      <c r="I66" s="20" t="s">
        <v>138</v>
      </c>
      <c r="K66" s="20">
        <v>224</v>
      </c>
      <c r="L66" s="20">
        <f t="shared" ref="L66" si="34">_xlfn.FLOOR.MATH(K66*1.2)</f>
        <v>268</v>
      </c>
      <c r="M66" s="18">
        <v>0</v>
      </c>
      <c r="N66" s="19">
        <f t="shared" ref="N66" si="35">$C$3*M66</f>
        <v>0</v>
      </c>
      <c r="O66" s="18"/>
      <c r="P66" s="19">
        <f t="shared" ref="P66" si="36">L66*M66</f>
        <v>0</v>
      </c>
      <c r="Q66" s="19">
        <f t="shared" ref="Q66" si="37">L66*N66</f>
        <v>0</v>
      </c>
      <c r="S66" s="20" t="s">
        <v>46</v>
      </c>
    </row>
    <row r="67" spans="1:19" s="20" customFormat="1" x14ac:dyDescent="0.45">
      <c r="A67" s="53">
        <f t="shared" si="1"/>
        <v>33</v>
      </c>
      <c r="D67" s="20" t="s">
        <v>192</v>
      </c>
      <c r="E67" s="20" t="s">
        <v>44</v>
      </c>
      <c r="G67" s="20" t="s">
        <v>37</v>
      </c>
      <c r="I67" s="20" t="s">
        <v>138</v>
      </c>
      <c r="K67" s="20">
        <v>224</v>
      </c>
      <c r="L67" s="20">
        <f t="shared" si="6"/>
        <v>268</v>
      </c>
      <c r="M67" s="18">
        <v>0</v>
      </c>
      <c r="N67" s="19">
        <f t="shared" si="3"/>
        <v>0</v>
      </c>
      <c r="O67" s="18"/>
      <c r="P67" s="19">
        <f t="shared" si="4"/>
        <v>0</v>
      </c>
      <c r="Q67" s="19">
        <f t="shared" si="5"/>
        <v>0</v>
      </c>
      <c r="S67" s="20" t="s">
        <v>47</v>
      </c>
    </row>
    <row r="68" spans="1:19" s="20" customFormat="1" x14ac:dyDescent="0.45">
      <c r="A68" s="53">
        <f t="shared" si="1"/>
        <v>34</v>
      </c>
      <c r="D68" s="20" t="s">
        <v>193</v>
      </c>
      <c r="E68" s="20" t="s">
        <v>44</v>
      </c>
      <c r="G68" s="20" t="s">
        <v>37</v>
      </c>
      <c r="I68" s="20" t="s">
        <v>138</v>
      </c>
      <c r="K68" s="20">
        <v>224</v>
      </c>
      <c r="L68" s="20">
        <f t="shared" si="6"/>
        <v>268</v>
      </c>
      <c r="M68" s="18">
        <v>0</v>
      </c>
      <c r="N68" s="19">
        <f t="shared" si="3"/>
        <v>0</v>
      </c>
      <c r="O68" s="18"/>
      <c r="P68" s="19">
        <f t="shared" si="4"/>
        <v>0</v>
      </c>
      <c r="Q68" s="19">
        <f t="shared" si="5"/>
        <v>0</v>
      </c>
      <c r="S68" s="20" t="s">
        <v>59</v>
      </c>
    </row>
    <row r="69" spans="1:19" s="20" customFormat="1" x14ac:dyDescent="0.45">
      <c r="A69" s="53">
        <f t="shared" si="1"/>
        <v>35</v>
      </c>
      <c r="D69" s="20" t="s">
        <v>198</v>
      </c>
      <c r="E69" s="20" t="s">
        <v>44</v>
      </c>
      <c r="G69" s="20" t="s">
        <v>37</v>
      </c>
      <c r="I69" s="20" t="s">
        <v>138</v>
      </c>
      <c r="K69" s="20">
        <v>224</v>
      </c>
      <c r="L69" s="20">
        <f t="shared" ref="L69" si="38">_xlfn.FLOOR.MATH(K69*1.2)</f>
        <v>268</v>
      </c>
      <c r="M69" s="18">
        <v>0</v>
      </c>
      <c r="N69" s="19">
        <f t="shared" ref="N69" si="39">$C$3*M69</f>
        <v>0</v>
      </c>
      <c r="O69" s="18"/>
      <c r="P69" s="19">
        <f t="shared" ref="P69" si="40">L69*M69</f>
        <v>0</v>
      </c>
      <c r="Q69" s="19">
        <f t="shared" ref="Q69" si="41">L69*N69</f>
        <v>0</v>
      </c>
      <c r="S69" s="20" t="s">
        <v>59</v>
      </c>
    </row>
    <row r="70" spans="1:19" s="20" customFormat="1" x14ac:dyDescent="0.45">
      <c r="A70" s="53">
        <f t="shared" si="1"/>
        <v>36</v>
      </c>
      <c r="D70" s="20" t="s">
        <v>51</v>
      </c>
      <c r="E70" s="20" t="s">
        <v>42</v>
      </c>
      <c r="G70" s="20" t="s">
        <v>37</v>
      </c>
      <c r="I70" s="20" t="s">
        <v>138</v>
      </c>
      <c r="K70" s="21">
        <v>1</v>
      </c>
      <c r="L70" s="20">
        <f t="shared" si="6"/>
        <v>1</v>
      </c>
      <c r="M70" s="18">
        <v>0</v>
      </c>
      <c r="N70" s="19">
        <f t="shared" si="3"/>
        <v>0</v>
      </c>
      <c r="O70" s="18"/>
      <c r="P70" s="19">
        <f t="shared" si="4"/>
        <v>0</v>
      </c>
      <c r="Q70" s="19">
        <f t="shared" si="5"/>
        <v>0</v>
      </c>
    </row>
    <row r="71" spans="1:19" s="20" customFormat="1" x14ac:dyDescent="0.45">
      <c r="A71" s="53">
        <f t="shared" si="1"/>
        <v>37</v>
      </c>
      <c r="D71" s="20" t="s">
        <v>52</v>
      </c>
      <c r="E71" s="20" t="s">
        <v>42</v>
      </c>
      <c r="G71" s="20" t="s">
        <v>37</v>
      </c>
      <c r="I71" s="20" t="s">
        <v>138</v>
      </c>
      <c r="K71" s="21">
        <v>1</v>
      </c>
      <c r="L71" s="20">
        <f t="shared" si="6"/>
        <v>1</v>
      </c>
      <c r="M71" s="18">
        <v>0</v>
      </c>
      <c r="N71" s="19">
        <f t="shared" si="3"/>
        <v>0</v>
      </c>
      <c r="O71" s="18"/>
      <c r="P71" s="19">
        <f t="shared" si="4"/>
        <v>0</v>
      </c>
      <c r="Q71" s="19">
        <f t="shared" si="5"/>
        <v>0</v>
      </c>
    </row>
    <row r="72" spans="1:19" s="20" customFormat="1" ht="14.65" thickBot="1" x14ac:dyDescent="0.5">
      <c r="A72" s="53">
        <f t="shared" si="1"/>
        <v>38</v>
      </c>
      <c r="D72" s="20" t="s">
        <v>53</v>
      </c>
      <c r="E72" s="20" t="s">
        <v>42</v>
      </c>
      <c r="G72" s="20" t="s">
        <v>37</v>
      </c>
      <c r="I72" s="20" t="s">
        <v>138</v>
      </c>
      <c r="K72" s="21">
        <v>1</v>
      </c>
      <c r="L72" s="20">
        <f t="shared" si="6"/>
        <v>1</v>
      </c>
      <c r="M72" s="18">
        <v>0</v>
      </c>
      <c r="N72" s="19">
        <f t="shared" si="3"/>
        <v>0</v>
      </c>
      <c r="O72" s="18"/>
      <c r="P72" s="19">
        <f t="shared" si="4"/>
        <v>0</v>
      </c>
      <c r="Q72" s="19">
        <f t="shared" si="5"/>
        <v>0</v>
      </c>
    </row>
    <row r="73" spans="1:19" s="14" customFormat="1" ht="14.65" thickBot="1" x14ac:dyDescent="0.5">
      <c r="A73" s="13"/>
      <c r="D73" s="14" t="s">
        <v>50</v>
      </c>
      <c r="M73" s="15"/>
      <c r="N73" s="15"/>
      <c r="O73" s="15"/>
      <c r="P73" s="15">
        <f>SUM(P35:P72)</f>
        <v>755760</v>
      </c>
      <c r="Q73" s="15">
        <f>SUM(Q35:Q72)</f>
        <v>1007679.9999999999</v>
      </c>
    </row>
    <row r="74" spans="1:19" x14ac:dyDescent="0.45">
      <c r="M74" s="1"/>
      <c r="N74" s="1"/>
      <c r="O74" s="1"/>
    </row>
    <row r="75" spans="1:19" s="31" customFormat="1" ht="14.65" thickBot="1" x14ac:dyDescent="0.5">
      <c r="A75" s="32"/>
      <c r="M75" s="33"/>
      <c r="N75" s="33"/>
      <c r="O75" s="33"/>
    </row>
    <row r="76" spans="1:19" s="7" customFormat="1" ht="14.65" thickBot="1" x14ac:dyDescent="0.5">
      <c r="A76" s="6"/>
      <c r="B76" s="22" t="s">
        <v>62</v>
      </c>
      <c r="M76" s="8"/>
      <c r="N76" s="8"/>
      <c r="O76" s="8"/>
    </row>
    <row r="77" spans="1:19" s="11" customFormat="1" x14ac:dyDescent="0.45">
      <c r="A77" s="10"/>
      <c r="B77" s="11" t="s">
        <v>0</v>
      </c>
      <c r="D77" s="11" t="s">
        <v>1</v>
      </c>
      <c r="E77" s="11" t="s">
        <v>41</v>
      </c>
      <c r="G77" s="11" t="s">
        <v>32</v>
      </c>
      <c r="I77" s="11" t="s">
        <v>23</v>
      </c>
      <c r="K77" s="11" t="s">
        <v>2</v>
      </c>
      <c r="L77" s="11" t="s">
        <v>90</v>
      </c>
      <c r="M77" s="11" t="s">
        <v>86</v>
      </c>
      <c r="N77" s="11" t="s">
        <v>92</v>
      </c>
      <c r="P77" s="11" t="s">
        <v>88</v>
      </c>
      <c r="Q77" s="11" t="s">
        <v>89</v>
      </c>
      <c r="S77" s="11" t="s">
        <v>3</v>
      </c>
    </row>
    <row r="78" spans="1:19" s="4" customFormat="1" ht="14.65" thickBot="1" x14ac:dyDescent="0.5">
      <c r="A78" s="12"/>
      <c r="G78" s="4" t="s">
        <v>31</v>
      </c>
      <c r="K78" s="5"/>
      <c r="L78" s="5" t="s">
        <v>91</v>
      </c>
    </row>
    <row r="79" spans="1:19" s="7" customFormat="1" x14ac:dyDescent="0.45">
      <c r="A79" s="6">
        <f>A72+1</f>
        <v>39</v>
      </c>
      <c r="D79" s="7" t="s">
        <v>5</v>
      </c>
      <c r="E79" s="7" t="s">
        <v>42</v>
      </c>
      <c r="G79" s="7" t="s">
        <v>60</v>
      </c>
      <c r="I79" s="7" t="s">
        <v>137</v>
      </c>
      <c r="K79" s="7">
        <v>112</v>
      </c>
      <c r="L79" s="7">
        <f t="shared" ref="L79:L98" si="42">_xlfn.FLOOR.MATH(K79*1.2)</f>
        <v>134</v>
      </c>
      <c r="M79" s="8">
        <v>1116.325</v>
      </c>
      <c r="N79" s="8">
        <f t="shared" ref="N79:N98" si="43">$C$3*M79</f>
        <v>1488.4333333333334</v>
      </c>
      <c r="O79" s="8"/>
      <c r="P79" s="8">
        <f>L79*M79</f>
        <v>149587.55000000002</v>
      </c>
      <c r="Q79" s="8">
        <f>L79*N79</f>
        <v>199450.06666666668</v>
      </c>
      <c r="S79" s="7" t="s">
        <v>14</v>
      </c>
    </row>
    <row r="80" spans="1:19" s="7" customFormat="1" x14ac:dyDescent="0.45">
      <c r="A80" s="6">
        <f t="shared" ref="A80:A98" si="44">A79+1</f>
        <v>40</v>
      </c>
      <c r="D80" s="7" t="s">
        <v>7</v>
      </c>
      <c r="E80" s="7" t="s">
        <v>42</v>
      </c>
      <c r="G80" s="7" t="s">
        <v>60</v>
      </c>
      <c r="I80" s="7" t="s">
        <v>137</v>
      </c>
      <c r="K80" s="7">
        <v>28</v>
      </c>
      <c r="L80" s="7">
        <f t="shared" si="42"/>
        <v>33</v>
      </c>
      <c r="M80" s="8">
        <v>1070</v>
      </c>
      <c r="N80" s="8">
        <f t="shared" si="43"/>
        <v>1426.6666666666665</v>
      </c>
      <c r="O80" s="8"/>
      <c r="P80" s="8">
        <f t="shared" ref="P80:P98" si="45">L80*M80</f>
        <v>35310</v>
      </c>
      <c r="Q80" s="8">
        <f t="shared" ref="Q80:Q98" si="46">L80*N80</f>
        <v>47079.999999999993</v>
      </c>
      <c r="S80" s="7" t="s">
        <v>8</v>
      </c>
    </row>
    <row r="81" spans="1:19" s="7" customFormat="1" x14ac:dyDescent="0.45">
      <c r="A81" s="6">
        <f t="shared" si="44"/>
        <v>41</v>
      </c>
      <c r="D81" s="7" t="s">
        <v>9</v>
      </c>
      <c r="E81" s="7" t="s">
        <v>42</v>
      </c>
      <c r="G81" s="7" t="s">
        <v>60</v>
      </c>
      <c r="I81" s="7" t="s">
        <v>137</v>
      </c>
      <c r="K81" s="7">
        <v>28</v>
      </c>
      <c r="L81" s="7">
        <f t="shared" si="42"/>
        <v>33</v>
      </c>
      <c r="M81" s="8">
        <v>300</v>
      </c>
      <c r="N81" s="8">
        <f t="shared" si="43"/>
        <v>400</v>
      </c>
      <c r="O81" s="8"/>
      <c r="P81" s="8">
        <f t="shared" si="45"/>
        <v>9900</v>
      </c>
      <c r="Q81" s="8">
        <f t="shared" si="46"/>
        <v>13200</v>
      </c>
      <c r="S81" s="7" t="s">
        <v>10</v>
      </c>
    </row>
    <row r="82" spans="1:19" s="7" customFormat="1" x14ac:dyDescent="0.45">
      <c r="A82" s="6">
        <f t="shared" si="44"/>
        <v>42</v>
      </c>
      <c r="D82" s="7" t="s">
        <v>11</v>
      </c>
      <c r="E82" s="7" t="s">
        <v>42</v>
      </c>
      <c r="G82" s="7" t="s">
        <v>60</v>
      </c>
      <c r="I82" s="7" t="s">
        <v>137</v>
      </c>
      <c r="K82" s="7">
        <v>28</v>
      </c>
      <c r="L82" s="7">
        <f t="shared" si="42"/>
        <v>33</v>
      </c>
      <c r="M82" s="8">
        <v>100</v>
      </c>
      <c r="N82" s="8">
        <f t="shared" si="43"/>
        <v>133.33333333333331</v>
      </c>
      <c r="O82" s="8"/>
      <c r="P82" s="8">
        <f t="shared" si="45"/>
        <v>3300</v>
      </c>
      <c r="Q82" s="8">
        <f t="shared" si="46"/>
        <v>4399.9999999999991</v>
      </c>
      <c r="S82" s="7" t="s">
        <v>12</v>
      </c>
    </row>
    <row r="83" spans="1:19" s="7" customFormat="1" x14ac:dyDescent="0.45">
      <c r="A83" s="6">
        <f t="shared" si="44"/>
        <v>43</v>
      </c>
      <c r="D83" s="7" t="s">
        <v>13</v>
      </c>
      <c r="E83" s="7" t="s">
        <v>43</v>
      </c>
      <c r="G83" s="7" t="s">
        <v>60</v>
      </c>
      <c r="I83" s="7" t="s">
        <v>137</v>
      </c>
      <c r="K83" s="7">
        <v>28</v>
      </c>
      <c r="L83" s="7">
        <v>28</v>
      </c>
      <c r="M83" s="8">
        <v>50</v>
      </c>
      <c r="N83" s="8">
        <f t="shared" si="43"/>
        <v>66.666666666666657</v>
      </c>
      <c r="O83" s="8"/>
      <c r="P83" s="8">
        <f t="shared" si="45"/>
        <v>1400</v>
      </c>
      <c r="Q83" s="8">
        <f t="shared" si="46"/>
        <v>1866.6666666666665</v>
      </c>
    </row>
    <row r="84" spans="1:19" s="7" customFormat="1" x14ac:dyDescent="0.45">
      <c r="A84" s="6">
        <f t="shared" si="44"/>
        <v>44</v>
      </c>
      <c r="D84" s="7" t="s">
        <v>15</v>
      </c>
      <c r="E84" s="7" t="s">
        <v>42</v>
      </c>
      <c r="G84" s="7" t="s">
        <v>60</v>
      </c>
      <c r="I84" s="7" t="s">
        <v>137</v>
      </c>
      <c r="K84" s="7">
        <v>112</v>
      </c>
      <c r="L84" s="7">
        <f t="shared" si="42"/>
        <v>134</v>
      </c>
      <c r="M84" s="8">
        <v>538.34050000000002</v>
      </c>
      <c r="N84" s="8">
        <f t="shared" si="43"/>
        <v>717.78733333333332</v>
      </c>
      <c r="O84" s="8"/>
      <c r="P84" s="8">
        <f t="shared" si="45"/>
        <v>72137.627000000008</v>
      </c>
      <c r="Q84" s="8">
        <f t="shared" si="46"/>
        <v>96183.502666666667</v>
      </c>
      <c r="S84" s="7" t="s">
        <v>16</v>
      </c>
    </row>
    <row r="85" spans="1:19" s="7" customFormat="1" x14ac:dyDescent="0.45">
      <c r="A85" s="6">
        <f t="shared" si="44"/>
        <v>45</v>
      </c>
      <c r="D85" s="7" t="s">
        <v>17</v>
      </c>
      <c r="E85" s="7" t="s">
        <v>42</v>
      </c>
      <c r="G85" s="7" t="s">
        <v>60</v>
      </c>
      <c r="I85" s="7" t="s">
        <v>137</v>
      </c>
      <c r="K85" s="7">
        <v>33</v>
      </c>
      <c r="L85" s="7">
        <v>33</v>
      </c>
      <c r="M85" s="8">
        <v>300</v>
      </c>
      <c r="N85" s="8">
        <f t="shared" si="43"/>
        <v>400</v>
      </c>
      <c r="O85" s="8"/>
      <c r="P85" s="8">
        <f t="shared" si="45"/>
        <v>9900</v>
      </c>
      <c r="Q85" s="8">
        <f t="shared" si="46"/>
        <v>13200</v>
      </c>
    </row>
    <row r="86" spans="1:19" s="20" customFormat="1" x14ac:dyDescent="0.45">
      <c r="A86" s="53">
        <f t="shared" si="44"/>
        <v>46</v>
      </c>
      <c r="D86" s="20" t="s">
        <v>30</v>
      </c>
      <c r="E86" s="20" t="s">
        <v>42</v>
      </c>
      <c r="G86" s="20" t="s">
        <v>34</v>
      </c>
      <c r="I86" s="20" t="s">
        <v>138</v>
      </c>
      <c r="K86" s="20">
        <v>1</v>
      </c>
      <c r="L86" s="20">
        <f t="shared" si="42"/>
        <v>1</v>
      </c>
      <c r="M86" s="18">
        <v>0</v>
      </c>
      <c r="N86" s="19">
        <f t="shared" si="43"/>
        <v>0</v>
      </c>
      <c r="O86" s="18"/>
      <c r="P86" s="19">
        <f t="shared" si="45"/>
        <v>0</v>
      </c>
      <c r="Q86" s="19">
        <f t="shared" si="46"/>
        <v>0</v>
      </c>
      <c r="S86" s="20" t="s">
        <v>61</v>
      </c>
    </row>
    <row r="87" spans="1:19" s="20" customFormat="1" x14ac:dyDescent="0.45">
      <c r="A87" s="53">
        <f t="shared" si="44"/>
        <v>47</v>
      </c>
      <c r="D87" s="20" t="s">
        <v>24</v>
      </c>
      <c r="E87" s="20" t="s">
        <v>42</v>
      </c>
      <c r="G87" s="20" t="s">
        <v>37</v>
      </c>
      <c r="I87" s="20" t="s">
        <v>138</v>
      </c>
      <c r="K87" s="20">
        <v>124</v>
      </c>
      <c r="L87" s="20">
        <f t="shared" si="42"/>
        <v>148</v>
      </c>
      <c r="M87" s="18">
        <v>0</v>
      </c>
      <c r="N87" s="19">
        <f t="shared" si="43"/>
        <v>0</v>
      </c>
      <c r="O87" s="18"/>
      <c r="P87" s="19">
        <f t="shared" si="45"/>
        <v>0</v>
      </c>
      <c r="Q87" s="19">
        <f t="shared" si="46"/>
        <v>0</v>
      </c>
      <c r="S87" s="20" t="s">
        <v>39</v>
      </c>
    </row>
    <row r="88" spans="1:19" s="20" customFormat="1" x14ac:dyDescent="0.45">
      <c r="A88" s="53">
        <f t="shared" si="44"/>
        <v>48</v>
      </c>
      <c r="D88" s="20" t="s">
        <v>25</v>
      </c>
      <c r="E88" s="20" t="s">
        <v>42</v>
      </c>
      <c r="G88" s="20" t="s">
        <v>37</v>
      </c>
      <c r="I88" s="20" t="s">
        <v>138</v>
      </c>
      <c r="K88" s="20">
        <v>248</v>
      </c>
      <c r="L88" s="20">
        <f t="shared" si="42"/>
        <v>297</v>
      </c>
      <c r="M88" s="18">
        <v>0</v>
      </c>
      <c r="N88" s="19">
        <f t="shared" si="43"/>
        <v>0</v>
      </c>
      <c r="O88" s="18"/>
      <c r="P88" s="19">
        <f t="shared" si="45"/>
        <v>0</v>
      </c>
      <c r="Q88" s="19">
        <f t="shared" si="46"/>
        <v>0</v>
      </c>
      <c r="S88" s="20" t="s">
        <v>45</v>
      </c>
    </row>
    <row r="89" spans="1:19" s="20" customFormat="1" x14ac:dyDescent="0.45">
      <c r="A89" s="53">
        <f t="shared" si="44"/>
        <v>49</v>
      </c>
      <c r="D89" s="20" t="s">
        <v>54</v>
      </c>
      <c r="E89" s="20" t="s">
        <v>42</v>
      </c>
      <c r="G89" s="20" t="s">
        <v>37</v>
      </c>
      <c r="I89" s="20" t="s">
        <v>138</v>
      </c>
      <c r="K89" s="20">
        <v>124</v>
      </c>
      <c r="L89" s="20">
        <f t="shared" si="42"/>
        <v>148</v>
      </c>
      <c r="M89" s="18">
        <v>0</v>
      </c>
      <c r="N89" s="19">
        <f t="shared" si="43"/>
        <v>0</v>
      </c>
      <c r="O89" s="18"/>
      <c r="P89" s="19">
        <f t="shared" si="45"/>
        <v>0</v>
      </c>
      <c r="Q89" s="19">
        <f t="shared" si="46"/>
        <v>0</v>
      </c>
      <c r="S89" s="20" t="s">
        <v>55</v>
      </c>
    </row>
    <row r="90" spans="1:19" s="20" customFormat="1" x14ac:dyDescent="0.45">
      <c r="A90" s="53">
        <f t="shared" si="44"/>
        <v>50</v>
      </c>
      <c r="D90" s="20" t="s">
        <v>26</v>
      </c>
      <c r="E90" s="20" t="s">
        <v>42</v>
      </c>
      <c r="G90" s="20" t="s">
        <v>37</v>
      </c>
      <c r="I90" s="20" t="s">
        <v>138</v>
      </c>
      <c r="K90" s="20">
        <v>124</v>
      </c>
      <c r="L90" s="20">
        <f t="shared" si="42"/>
        <v>148</v>
      </c>
      <c r="M90" s="18">
        <v>0</v>
      </c>
      <c r="N90" s="19">
        <f t="shared" si="43"/>
        <v>0</v>
      </c>
      <c r="O90" s="18"/>
      <c r="P90" s="19">
        <f t="shared" si="45"/>
        <v>0</v>
      </c>
      <c r="Q90" s="19">
        <f t="shared" si="46"/>
        <v>0</v>
      </c>
      <c r="S90" s="20" t="s">
        <v>40</v>
      </c>
    </row>
    <row r="91" spans="1:19" s="20" customFormat="1" x14ac:dyDescent="0.45">
      <c r="A91" s="53">
        <f t="shared" si="44"/>
        <v>51</v>
      </c>
      <c r="D91" s="20" t="s">
        <v>56</v>
      </c>
      <c r="E91" s="20" t="s">
        <v>42</v>
      </c>
      <c r="G91" s="20" t="s">
        <v>37</v>
      </c>
      <c r="I91" s="20" t="s">
        <v>138</v>
      </c>
      <c r="K91" s="20">
        <v>124</v>
      </c>
      <c r="L91" s="20">
        <f t="shared" si="42"/>
        <v>148</v>
      </c>
      <c r="M91" s="18">
        <v>0</v>
      </c>
      <c r="N91" s="19">
        <f t="shared" si="43"/>
        <v>0</v>
      </c>
      <c r="O91" s="18"/>
      <c r="P91" s="19">
        <f t="shared" si="45"/>
        <v>0</v>
      </c>
      <c r="Q91" s="19">
        <f t="shared" si="46"/>
        <v>0</v>
      </c>
      <c r="S91" s="20" t="s">
        <v>57</v>
      </c>
    </row>
    <row r="92" spans="1:19" s="20" customFormat="1" x14ac:dyDescent="0.45">
      <c r="A92" s="53">
        <f t="shared" si="44"/>
        <v>52</v>
      </c>
      <c r="D92" s="20" t="s">
        <v>27</v>
      </c>
      <c r="E92" s="20" t="s">
        <v>44</v>
      </c>
      <c r="G92" s="20" t="s">
        <v>37</v>
      </c>
      <c r="I92" s="20" t="s">
        <v>138</v>
      </c>
      <c r="K92" s="20">
        <v>124</v>
      </c>
      <c r="L92" s="20">
        <f t="shared" si="42"/>
        <v>148</v>
      </c>
      <c r="M92" s="18">
        <v>0</v>
      </c>
      <c r="N92" s="19">
        <f t="shared" si="43"/>
        <v>0</v>
      </c>
      <c r="O92" s="18"/>
      <c r="P92" s="19">
        <f t="shared" si="45"/>
        <v>0</v>
      </c>
      <c r="Q92" s="19">
        <f t="shared" si="46"/>
        <v>0</v>
      </c>
      <c r="S92" s="20" t="s">
        <v>46</v>
      </c>
    </row>
    <row r="93" spans="1:19" s="20" customFormat="1" x14ac:dyDescent="0.45">
      <c r="A93" s="53">
        <f t="shared" si="44"/>
        <v>53</v>
      </c>
      <c r="D93" s="20" t="s">
        <v>28</v>
      </c>
      <c r="E93" s="20" t="s">
        <v>44</v>
      </c>
      <c r="G93" s="20" t="s">
        <v>37</v>
      </c>
      <c r="I93" s="20" t="s">
        <v>138</v>
      </c>
      <c r="K93" s="20">
        <v>124</v>
      </c>
      <c r="L93" s="20">
        <f t="shared" si="42"/>
        <v>148</v>
      </c>
      <c r="M93" s="18">
        <v>0</v>
      </c>
      <c r="N93" s="19">
        <f t="shared" si="43"/>
        <v>0</v>
      </c>
      <c r="O93" s="18"/>
      <c r="P93" s="19">
        <f t="shared" si="45"/>
        <v>0</v>
      </c>
      <c r="Q93" s="19">
        <f t="shared" si="46"/>
        <v>0</v>
      </c>
      <c r="S93" s="20" t="s">
        <v>66</v>
      </c>
    </row>
    <row r="94" spans="1:19" s="20" customFormat="1" x14ac:dyDescent="0.45">
      <c r="A94" s="53">
        <f t="shared" si="44"/>
        <v>54</v>
      </c>
      <c r="D94" s="20" t="s">
        <v>58</v>
      </c>
      <c r="E94" s="20" t="s">
        <v>44</v>
      </c>
      <c r="G94" s="20" t="s">
        <v>37</v>
      </c>
      <c r="I94" s="20" t="s">
        <v>138</v>
      </c>
      <c r="K94" s="20">
        <v>124</v>
      </c>
      <c r="L94" s="20">
        <f t="shared" si="42"/>
        <v>148</v>
      </c>
      <c r="M94" s="18">
        <v>0</v>
      </c>
      <c r="N94" s="19">
        <f t="shared" si="43"/>
        <v>0</v>
      </c>
      <c r="O94" s="18"/>
      <c r="P94" s="19">
        <f t="shared" si="45"/>
        <v>0</v>
      </c>
      <c r="Q94" s="19">
        <f t="shared" si="46"/>
        <v>0</v>
      </c>
      <c r="S94" s="20" t="s">
        <v>67</v>
      </c>
    </row>
    <row r="95" spans="1:19" s="20" customFormat="1" x14ac:dyDescent="0.45">
      <c r="A95" s="53">
        <f t="shared" si="44"/>
        <v>55</v>
      </c>
      <c r="D95" s="20" t="s">
        <v>48</v>
      </c>
      <c r="E95" s="20" t="s">
        <v>44</v>
      </c>
      <c r="G95" s="20" t="s">
        <v>37</v>
      </c>
      <c r="I95" s="20" t="s">
        <v>138</v>
      </c>
      <c r="K95" s="20">
        <v>124</v>
      </c>
      <c r="L95" s="20">
        <f t="shared" si="42"/>
        <v>148</v>
      </c>
      <c r="M95" s="18">
        <v>0</v>
      </c>
      <c r="N95" s="19">
        <f t="shared" si="43"/>
        <v>0</v>
      </c>
      <c r="O95" s="18"/>
      <c r="P95" s="19">
        <f t="shared" si="45"/>
        <v>0</v>
      </c>
      <c r="Q95" s="19">
        <f t="shared" si="46"/>
        <v>0</v>
      </c>
      <c r="S95" s="20" t="s">
        <v>49</v>
      </c>
    </row>
    <row r="96" spans="1:19" s="20" customFormat="1" x14ac:dyDescent="0.45">
      <c r="A96" s="53">
        <f t="shared" si="44"/>
        <v>56</v>
      </c>
      <c r="D96" s="20" t="s">
        <v>51</v>
      </c>
      <c r="E96" s="20" t="s">
        <v>42</v>
      </c>
      <c r="G96" s="20" t="s">
        <v>37</v>
      </c>
      <c r="I96" s="20" t="s">
        <v>138</v>
      </c>
      <c r="K96" s="21">
        <v>1</v>
      </c>
      <c r="L96" s="20">
        <f t="shared" si="42"/>
        <v>1</v>
      </c>
      <c r="M96" s="18">
        <v>0</v>
      </c>
      <c r="N96" s="19">
        <f t="shared" si="43"/>
        <v>0</v>
      </c>
      <c r="O96" s="18"/>
      <c r="P96" s="19">
        <f t="shared" si="45"/>
        <v>0</v>
      </c>
      <c r="Q96" s="19">
        <f t="shared" si="46"/>
        <v>0</v>
      </c>
    </row>
    <row r="97" spans="1:19" s="20" customFormat="1" x14ac:dyDescent="0.45">
      <c r="A97" s="53">
        <f t="shared" si="44"/>
        <v>57</v>
      </c>
      <c r="D97" s="20" t="s">
        <v>52</v>
      </c>
      <c r="E97" s="20" t="s">
        <v>42</v>
      </c>
      <c r="G97" s="20" t="s">
        <v>37</v>
      </c>
      <c r="I97" s="20" t="s">
        <v>138</v>
      </c>
      <c r="K97" s="21">
        <v>1</v>
      </c>
      <c r="L97" s="20">
        <f t="shared" si="42"/>
        <v>1</v>
      </c>
      <c r="M97" s="18">
        <v>0</v>
      </c>
      <c r="N97" s="19">
        <f t="shared" si="43"/>
        <v>0</v>
      </c>
      <c r="O97" s="18"/>
      <c r="P97" s="19">
        <f t="shared" si="45"/>
        <v>0</v>
      </c>
      <c r="Q97" s="19">
        <f t="shared" si="46"/>
        <v>0</v>
      </c>
    </row>
    <row r="98" spans="1:19" s="20" customFormat="1" ht="14.65" thickBot="1" x14ac:dyDescent="0.5">
      <c r="A98" s="53">
        <f t="shared" si="44"/>
        <v>58</v>
      </c>
      <c r="D98" s="20" t="s">
        <v>53</v>
      </c>
      <c r="E98" s="20" t="s">
        <v>42</v>
      </c>
      <c r="G98" s="20" t="s">
        <v>37</v>
      </c>
      <c r="I98" s="20" t="s">
        <v>138</v>
      </c>
      <c r="K98" s="21">
        <v>1</v>
      </c>
      <c r="L98" s="20">
        <f t="shared" si="42"/>
        <v>1</v>
      </c>
      <c r="M98" s="18">
        <v>0</v>
      </c>
      <c r="N98" s="19">
        <f t="shared" si="43"/>
        <v>0</v>
      </c>
      <c r="O98" s="18"/>
      <c r="P98" s="19">
        <f t="shared" si="45"/>
        <v>0</v>
      </c>
      <c r="Q98" s="19">
        <f t="shared" si="46"/>
        <v>0</v>
      </c>
    </row>
    <row r="99" spans="1:19" s="14" customFormat="1" ht="14.65" thickBot="1" x14ac:dyDescent="0.5">
      <c r="A99" s="13"/>
      <c r="D99" s="14" t="s">
        <v>50</v>
      </c>
      <c r="M99" s="15"/>
      <c r="N99" s="15"/>
      <c r="O99" s="15"/>
      <c r="P99" s="15">
        <f>SUM(P79:P98)</f>
        <v>281535.17700000003</v>
      </c>
      <c r="Q99" s="15">
        <f>SUM(Q79:Q98)</f>
        <v>375380.23600000003</v>
      </c>
    </row>
    <row r="100" spans="1:19" x14ac:dyDescent="0.45">
      <c r="M100" s="1"/>
      <c r="N100" s="1"/>
      <c r="O100" s="1"/>
    </row>
    <row r="101" spans="1:19" s="29" customFormat="1" ht="14.65" thickBot="1" x14ac:dyDescent="0.5">
      <c r="A101" s="28"/>
      <c r="K101" s="30"/>
      <c r="L101" s="30"/>
    </row>
    <row r="102" spans="1:19" s="26" customFormat="1" ht="14.65" thickBot="1" x14ac:dyDescent="0.5">
      <c r="A102" s="24"/>
      <c r="B102" s="25" t="s">
        <v>18</v>
      </c>
      <c r="M102" s="27"/>
      <c r="N102" s="27"/>
      <c r="O102" s="27"/>
    </row>
    <row r="103" spans="1:19" s="11" customFormat="1" x14ac:dyDescent="0.45">
      <c r="A103" s="10"/>
      <c r="D103" s="11" t="s">
        <v>1</v>
      </c>
      <c r="E103" s="11" t="s">
        <v>41</v>
      </c>
      <c r="G103" s="11" t="s">
        <v>32</v>
      </c>
      <c r="I103" s="11" t="s">
        <v>23</v>
      </c>
      <c r="K103" s="11" t="s">
        <v>2</v>
      </c>
      <c r="L103" s="11" t="s">
        <v>90</v>
      </c>
      <c r="M103" s="11" t="s">
        <v>86</v>
      </c>
      <c r="N103" s="11" t="s">
        <v>92</v>
      </c>
      <c r="P103" s="11" t="s">
        <v>88</v>
      </c>
      <c r="Q103" s="11" t="s">
        <v>89</v>
      </c>
      <c r="S103" s="11" t="s">
        <v>3</v>
      </c>
    </row>
    <row r="104" spans="1:19" s="4" customFormat="1" ht="14.65" thickBot="1" x14ac:dyDescent="0.5">
      <c r="A104" s="12"/>
      <c r="G104" s="4" t="s">
        <v>31</v>
      </c>
      <c r="K104" s="5"/>
      <c r="L104" s="5" t="s">
        <v>91</v>
      </c>
    </row>
    <row r="105" spans="1:19" s="20" customFormat="1" x14ac:dyDescent="0.45">
      <c r="A105" s="53">
        <f>A98+1</f>
        <v>59</v>
      </c>
      <c r="D105" s="20" t="s">
        <v>5</v>
      </c>
      <c r="E105" s="20" t="s">
        <v>42</v>
      </c>
      <c r="G105" s="20" t="s">
        <v>63</v>
      </c>
      <c r="I105" s="20" t="s">
        <v>138</v>
      </c>
      <c r="K105" s="20">
        <v>4</v>
      </c>
      <c r="L105" s="20">
        <v>6</v>
      </c>
      <c r="M105" s="18">
        <v>0</v>
      </c>
      <c r="N105" s="19"/>
      <c r="O105" s="19"/>
      <c r="P105" s="19">
        <f t="shared" ref="P105:Q122" si="47">K105*M105</f>
        <v>0</v>
      </c>
      <c r="Q105" s="19">
        <f t="shared" si="47"/>
        <v>0</v>
      </c>
      <c r="S105" s="20" t="s">
        <v>19</v>
      </c>
    </row>
    <row r="106" spans="1:19" s="20" customFormat="1" x14ac:dyDescent="0.45">
      <c r="A106" s="53">
        <f t="shared" ref="A106:A122" si="48">A105+1</f>
        <v>60</v>
      </c>
      <c r="D106" s="20" t="s">
        <v>7</v>
      </c>
      <c r="E106" s="20" t="s">
        <v>42</v>
      </c>
      <c r="G106" s="20" t="s">
        <v>63</v>
      </c>
      <c r="I106" s="20" t="s">
        <v>138</v>
      </c>
      <c r="K106" s="20">
        <v>4</v>
      </c>
      <c r="L106" s="20">
        <v>6</v>
      </c>
      <c r="M106" s="18">
        <v>0</v>
      </c>
      <c r="N106" s="19"/>
      <c r="O106" s="19"/>
      <c r="P106" s="19">
        <f t="shared" si="47"/>
        <v>0</v>
      </c>
      <c r="Q106" s="19">
        <f t="shared" si="47"/>
        <v>0</v>
      </c>
    </row>
    <row r="107" spans="1:19" s="20" customFormat="1" x14ac:dyDescent="0.45">
      <c r="A107" s="53">
        <f t="shared" si="48"/>
        <v>61</v>
      </c>
      <c r="D107" s="20" t="s">
        <v>9</v>
      </c>
      <c r="E107" s="20" t="s">
        <v>42</v>
      </c>
      <c r="G107" s="20" t="s">
        <v>63</v>
      </c>
      <c r="I107" s="20" t="s">
        <v>138</v>
      </c>
      <c r="K107" s="20">
        <v>4</v>
      </c>
      <c r="L107" s="20">
        <v>6</v>
      </c>
      <c r="M107" s="18">
        <v>0</v>
      </c>
      <c r="N107" s="19"/>
      <c r="O107" s="19"/>
      <c r="P107" s="19">
        <f t="shared" si="47"/>
        <v>0</v>
      </c>
      <c r="Q107" s="19">
        <f t="shared" si="47"/>
        <v>0</v>
      </c>
    </row>
    <row r="108" spans="1:19" s="20" customFormat="1" x14ac:dyDescent="0.45">
      <c r="A108" s="53">
        <f t="shared" si="48"/>
        <v>62</v>
      </c>
      <c r="D108" s="20" t="s">
        <v>11</v>
      </c>
      <c r="E108" s="20" t="s">
        <v>42</v>
      </c>
      <c r="G108" s="20" t="s">
        <v>63</v>
      </c>
      <c r="I108" s="20" t="s">
        <v>138</v>
      </c>
      <c r="K108" s="20">
        <v>4</v>
      </c>
      <c r="L108" s="20">
        <v>6</v>
      </c>
      <c r="M108" s="18">
        <v>0</v>
      </c>
      <c r="N108" s="19"/>
      <c r="O108" s="19"/>
      <c r="P108" s="19">
        <f t="shared" si="47"/>
        <v>0</v>
      </c>
      <c r="Q108" s="19">
        <f t="shared" si="47"/>
        <v>0</v>
      </c>
    </row>
    <row r="109" spans="1:19" s="20" customFormat="1" x14ac:dyDescent="0.45">
      <c r="A109" s="53">
        <f t="shared" si="48"/>
        <v>63</v>
      </c>
      <c r="D109" s="20" t="s">
        <v>20</v>
      </c>
      <c r="E109" s="20" t="s">
        <v>42</v>
      </c>
      <c r="G109" s="20" t="s">
        <v>63</v>
      </c>
      <c r="I109" s="20" t="s">
        <v>138</v>
      </c>
      <c r="K109" s="20">
        <v>4</v>
      </c>
      <c r="L109" s="20">
        <v>6</v>
      </c>
      <c r="M109" s="18">
        <v>0</v>
      </c>
      <c r="N109" s="19"/>
      <c r="O109" s="19"/>
      <c r="P109" s="19">
        <f t="shared" si="47"/>
        <v>0</v>
      </c>
      <c r="Q109" s="19">
        <f t="shared" si="47"/>
        <v>0</v>
      </c>
      <c r="S109" s="20" t="s">
        <v>21</v>
      </c>
    </row>
    <row r="110" spans="1:19" s="20" customFormat="1" x14ac:dyDescent="0.45">
      <c r="A110" s="53">
        <f t="shared" si="48"/>
        <v>64</v>
      </c>
      <c r="D110" s="20" t="s">
        <v>64</v>
      </c>
      <c r="E110" s="20" t="s">
        <v>42</v>
      </c>
      <c r="G110" s="20" t="s">
        <v>65</v>
      </c>
      <c r="I110" s="20" t="s">
        <v>138</v>
      </c>
      <c r="K110" s="20">
        <v>1</v>
      </c>
      <c r="L110" s="20">
        <v>6</v>
      </c>
      <c r="M110" s="18">
        <v>0</v>
      </c>
      <c r="N110" s="18"/>
      <c r="O110" s="18"/>
      <c r="P110" s="19">
        <f t="shared" si="47"/>
        <v>0</v>
      </c>
      <c r="Q110" s="19">
        <f t="shared" si="47"/>
        <v>0</v>
      </c>
    </row>
    <row r="111" spans="1:19" s="20" customFormat="1" x14ac:dyDescent="0.45">
      <c r="A111" s="53">
        <f t="shared" si="48"/>
        <v>65</v>
      </c>
      <c r="D111" s="20" t="s">
        <v>24</v>
      </c>
      <c r="E111" s="20" t="s">
        <v>42</v>
      </c>
      <c r="G111" s="20" t="s">
        <v>37</v>
      </c>
      <c r="I111" s="20" t="s">
        <v>138</v>
      </c>
      <c r="K111" s="20">
        <v>4</v>
      </c>
      <c r="L111" s="20">
        <v>6</v>
      </c>
      <c r="M111" s="18">
        <v>0</v>
      </c>
      <c r="N111" s="18"/>
      <c r="O111" s="18"/>
      <c r="P111" s="19">
        <f t="shared" si="47"/>
        <v>0</v>
      </c>
      <c r="Q111" s="19">
        <f t="shared" si="47"/>
        <v>0</v>
      </c>
      <c r="S111" s="20" t="s">
        <v>39</v>
      </c>
    </row>
    <row r="112" spans="1:19" s="20" customFormat="1" x14ac:dyDescent="0.45">
      <c r="A112" s="53">
        <f t="shared" si="48"/>
        <v>66</v>
      </c>
      <c r="D112" s="20" t="s">
        <v>25</v>
      </c>
      <c r="E112" s="20" t="s">
        <v>42</v>
      </c>
      <c r="G112" s="20" t="s">
        <v>37</v>
      </c>
      <c r="I112" s="20" t="s">
        <v>138</v>
      </c>
      <c r="K112" s="20">
        <v>8</v>
      </c>
      <c r="L112" s="20">
        <v>6</v>
      </c>
      <c r="M112" s="18">
        <v>0</v>
      </c>
      <c r="N112" s="18"/>
      <c r="O112" s="18"/>
      <c r="P112" s="19">
        <f t="shared" si="47"/>
        <v>0</v>
      </c>
      <c r="Q112" s="19">
        <f t="shared" si="47"/>
        <v>0</v>
      </c>
      <c r="S112" s="20" t="s">
        <v>45</v>
      </c>
    </row>
    <row r="113" spans="1:19" s="20" customFormat="1" x14ac:dyDescent="0.45">
      <c r="A113" s="53">
        <f t="shared" si="48"/>
        <v>67</v>
      </c>
      <c r="D113" s="20" t="s">
        <v>54</v>
      </c>
      <c r="E113" s="20" t="s">
        <v>42</v>
      </c>
      <c r="G113" s="20" t="s">
        <v>37</v>
      </c>
      <c r="I113" s="20" t="s">
        <v>138</v>
      </c>
      <c r="K113" s="20">
        <v>4</v>
      </c>
      <c r="L113" s="20">
        <v>6</v>
      </c>
      <c r="M113" s="18">
        <v>0</v>
      </c>
      <c r="N113" s="18"/>
      <c r="O113" s="18"/>
      <c r="P113" s="19">
        <f t="shared" si="47"/>
        <v>0</v>
      </c>
      <c r="Q113" s="19">
        <f t="shared" si="47"/>
        <v>0</v>
      </c>
      <c r="S113" s="20" t="s">
        <v>55</v>
      </c>
    </row>
    <row r="114" spans="1:19" s="20" customFormat="1" x14ac:dyDescent="0.45">
      <c r="A114" s="53">
        <f t="shared" si="48"/>
        <v>68</v>
      </c>
      <c r="D114" s="20" t="s">
        <v>26</v>
      </c>
      <c r="E114" s="20" t="s">
        <v>42</v>
      </c>
      <c r="G114" s="20" t="s">
        <v>37</v>
      </c>
      <c r="I114" s="20" t="s">
        <v>138</v>
      </c>
      <c r="K114" s="20">
        <v>4</v>
      </c>
      <c r="L114" s="20">
        <v>6</v>
      </c>
      <c r="M114" s="18">
        <v>0</v>
      </c>
      <c r="N114" s="18"/>
      <c r="O114" s="18"/>
      <c r="P114" s="19">
        <f t="shared" si="47"/>
        <v>0</v>
      </c>
      <c r="Q114" s="19">
        <f t="shared" si="47"/>
        <v>0</v>
      </c>
      <c r="S114" s="20" t="s">
        <v>40</v>
      </c>
    </row>
    <row r="115" spans="1:19" s="20" customFormat="1" x14ac:dyDescent="0.45">
      <c r="A115" s="53">
        <f t="shared" si="48"/>
        <v>69</v>
      </c>
      <c r="D115" s="20" t="s">
        <v>56</v>
      </c>
      <c r="E115" s="20" t="s">
        <v>42</v>
      </c>
      <c r="G115" s="20" t="s">
        <v>37</v>
      </c>
      <c r="I115" s="20" t="s">
        <v>138</v>
      </c>
      <c r="K115" s="20">
        <v>4</v>
      </c>
      <c r="L115" s="20">
        <v>6</v>
      </c>
      <c r="M115" s="18">
        <v>0</v>
      </c>
      <c r="N115" s="18"/>
      <c r="O115" s="18"/>
      <c r="P115" s="19">
        <f t="shared" si="47"/>
        <v>0</v>
      </c>
      <c r="Q115" s="19">
        <f t="shared" si="47"/>
        <v>0</v>
      </c>
      <c r="S115" s="20" t="s">
        <v>57</v>
      </c>
    </row>
    <row r="116" spans="1:19" s="20" customFormat="1" x14ac:dyDescent="0.45">
      <c r="A116" s="53">
        <f t="shared" si="48"/>
        <v>70</v>
      </c>
      <c r="D116" s="20" t="s">
        <v>27</v>
      </c>
      <c r="E116" s="20" t="s">
        <v>44</v>
      </c>
      <c r="G116" s="20" t="s">
        <v>37</v>
      </c>
      <c r="I116" s="20" t="s">
        <v>138</v>
      </c>
      <c r="K116" s="20">
        <v>4</v>
      </c>
      <c r="L116" s="20">
        <v>6</v>
      </c>
      <c r="M116" s="18">
        <v>0</v>
      </c>
      <c r="N116" s="18"/>
      <c r="O116" s="18"/>
      <c r="P116" s="19">
        <f t="shared" si="47"/>
        <v>0</v>
      </c>
      <c r="Q116" s="19">
        <f t="shared" si="47"/>
        <v>0</v>
      </c>
      <c r="S116" s="20" t="s">
        <v>46</v>
      </c>
    </row>
    <row r="117" spans="1:19" s="20" customFormat="1" x14ac:dyDescent="0.45">
      <c r="A117" s="53">
        <f t="shared" si="48"/>
        <v>71</v>
      </c>
      <c r="D117" s="20" t="s">
        <v>28</v>
      </c>
      <c r="E117" s="20" t="s">
        <v>44</v>
      </c>
      <c r="G117" s="20" t="s">
        <v>63</v>
      </c>
      <c r="I117" s="20" t="s">
        <v>138</v>
      </c>
      <c r="K117" s="20">
        <v>4</v>
      </c>
      <c r="L117" s="20">
        <v>6</v>
      </c>
      <c r="M117" s="18">
        <v>0</v>
      </c>
      <c r="N117" s="18"/>
      <c r="O117" s="18"/>
      <c r="P117" s="19">
        <f t="shared" si="47"/>
        <v>0</v>
      </c>
      <c r="Q117" s="19">
        <f t="shared" si="47"/>
        <v>0</v>
      </c>
      <c r="S117" s="20" t="s">
        <v>68</v>
      </c>
    </row>
    <row r="118" spans="1:19" s="20" customFormat="1" x14ac:dyDescent="0.45">
      <c r="A118" s="53">
        <f t="shared" si="48"/>
        <v>72</v>
      </c>
      <c r="D118" s="20" t="s">
        <v>58</v>
      </c>
      <c r="E118" s="20" t="s">
        <v>44</v>
      </c>
      <c r="G118" s="20" t="s">
        <v>63</v>
      </c>
      <c r="I118" s="20" t="s">
        <v>138</v>
      </c>
      <c r="K118" s="20">
        <v>4</v>
      </c>
      <c r="L118" s="20">
        <v>6</v>
      </c>
      <c r="M118" s="18">
        <v>0</v>
      </c>
      <c r="N118" s="18"/>
      <c r="O118" s="18"/>
      <c r="P118" s="19">
        <f t="shared" si="47"/>
        <v>0</v>
      </c>
      <c r="Q118" s="19">
        <f t="shared" si="47"/>
        <v>0</v>
      </c>
      <c r="S118" s="20" t="s">
        <v>69</v>
      </c>
    </row>
    <row r="119" spans="1:19" s="20" customFormat="1" x14ac:dyDescent="0.45">
      <c r="A119" s="53">
        <f t="shared" si="48"/>
        <v>73</v>
      </c>
      <c r="D119" s="20" t="s">
        <v>48</v>
      </c>
      <c r="E119" s="20" t="s">
        <v>44</v>
      </c>
      <c r="G119" s="20" t="s">
        <v>63</v>
      </c>
      <c r="I119" s="20" t="s">
        <v>138</v>
      </c>
      <c r="K119" s="20">
        <v>4</v>
      </c>
      <c r="L119" s="20">
        <v>6</v>
      </c>
      <c r="M119" s="18">
        <v>0</v>
      </c>
      <c r="N119" s="18"/>
      <c r="O119" s="18"/>
      <c r="P119" s="19">
        <f t="shared" si="47"/>
        <v>0</v>
      </c>
      <c r="Q119" s="19">
        <f t="shared" si="47"/>
        <v>0</v>
      </c>
      <c r="S119" s="20" t="s">
        <v>49</v>
      </c>
    </row>
    <row r="120" spans="1:19" s="20" customFormat="1" x14ac:dyDescent="0.45">
      <c r="A120" s="53">
        <f t="shared" si="48"/>
        <v>74</v>
      </c>
      <c r="D120" s="20" t="s">
        <v>51</v>
      </c>
      <c r="E120" s="20" t="s">
        <v>42</v>
      </c>
      <c r="G120" s="20" t="s">
        <v>37</v>
      </c>
      <c r="I120" s="20" t="s">
        <v>138</v>
      </c>
      <c r="K120" s="21">
        <v>1</v>
      </c>
      <c r="L120" s="20">
        <v>6</v>
      </c>
      <c r="M120" s="18">
        <v>0</v>
      </c>
      <c r="N120" s="18"/>
      <c r="O120" s="18"/>
      <c r="P120" s="19">
        <f t="shared" si="47"/>
        <v>0</v>
      </c>
      <c r="Q120" s="19">
        <f t="shared" si="47"/>
        <v>0</v>
      </c>
    </row>
    <row r="121" spans="1:19" s="20" customFormat="1" x14ac:dyDescent="0.45">
      <c r="A121" s="53">
        <f t="shared" si="48"/>
        <v>75</v>
      </c>
      <c r="D121" s="20" t="s">
        <v>52</v>
      </c>
      <c r="E121" s="20" t="s">
        <v>42</v>
      </c>
      <c r="G121" s="20" t="s">
        <v>37</v>
      </c>
      <c r="I121" s="20" t="s">
        <v>138</v>
      </c>
      <c r="K121" s="21">
        <v>1</v>
      </c>
      <c r="L121" s="20">
        <v>6</v>
      </c>
      <c r="M121" s="18">
        <v>0</v>
      </c>
      <c r="N121" s="18"/>
      <c r="O121" s="18"/>
      <c r="P121" s="19">
        <f t="shared" si="47"/>
        <v>0</v>
      </c>
      <c r="Q121" s="19">
        <f t="shared" si="47"/>
        <v>0</v>
      </c>
    </row>
    <row r="122" spans="1:19" s="20" customFormat="1" ht="14.65" thickBot="1" x14ac:dyDescent="0.5">
      <c r="A122" s="53">
        <f t="shared" si="48"/>
        <v>76</v>
      </c>
      <c r="D122" s="20" t="s">
        <v>53</v>
      </c>
      <c r="E122" s="20" t="s">
        <v>42</v>
      </c>
      <c r="G122" s="20" t="s">
        <v>37</v>
      </c>
      <c r="I122" s="20" t="s">
        <v>138</v>
      </c>
      <c r="K122" s="21">
        <v>1</v>
      </c>
      <c r="L122" s="20">
        <v>6</v>
      </c>
      <c r="M122" s="18">
        <v>0</v>
      </c>
      <c r="N122" s="18"/>
      <c r="O122" s="18"/>
      <c r="P122" s="19">
        <f t="shared" si="47"/>
        <v>0</v>
      </c>
      <c r="Q122" s="19">
        <f t="shared" si="47"/>
        <v>0</v>
      </c>
    </row>
    <row r="123" spans="1:19" s="14" customFormat="1" ht="14.65" thickBot="1" x14ac:dyDescent="0.5">
      <c r="A123" s="13"/>
      <c r="D123" s="14" t="s">
        <v>50</v>
      </c>
      <c r="M123" s="15"/>
      <c r="N123" s="15"/>
      <c r="O123" s="15"/>
      <c r="P123" s="15">
        <f>SUM(P105:P122)</f>
        <v>0</v>
      </c>
      <c r="Q123" s="15">
        <v>0</v>
      </c>
    </row>
    <row r="124" spans="1:19" x14ac:dyDescent="0.45">
      <c r="M124" s="1"/>
      <c r="N124" s="1"/>
      <c r="O124" s="1"/>
    </row>
    <row r="125" spans="1:19" s="29" customFormat="1" ht="14.65" thickBot="1" x14ac:dyDescent="0.5">
      <c r="A125" s="28"/>
      <c r="K125" s="30"/>
      <c r="L125" s="30"/>
    </row>
    <row r="126" spans="1:19" s="7" customFormat="1" ht="14.65" thickBot="1" x14ac:dyDescent="0.5">
      <c r="A126" s="6"/>
      <c r="B126" s="22" t="s">
        <v>70</v>
      </c>
      <c r="M126" s="8"/>
      <c r="N126" s="8"/>
      <c r="O126" s="8"/>
    </row>
    <row r="127" spans="1:19" s="11" customFormat="1" x14ac:dyDescent="0.45">
      <c r="A127" s="10"/>
      <c r="D127" s="11" t="s">
        <v>1</v>
      </c>
      <c r="E127" s="11" t="s">
        <v>41</v>
      </c>
      <c r="G127" s="11" t="s">
        <v>32</v>
      </c>
      <c r="I127" s="11" t="s">
        <v>23</v>
      </c>
      <c r="K127" s="11" t="s">
        <v>2</v>
      </c>
      <c r="L127" s="11" t="s">
        <v>90</v>
      </c>
      <c r="M127" s="11" t="s">
        <v>86</v>
      </c>
      <c r="N127" s="11" t="s">
        <v>92</v>
      </c>
      <c r="P127" s="11" t="s">
        <v>88</v>
      </c>
      <c r="Q127" s="11" t="s">
        <v>89</v>
      </c>
      <c r="S127" s="11" t="s">
        <v>3</v>
      </c>
    </row>
    <row r="128" spans="1:19" s="4" customFormat="1" ht="14.65" thickBot="1" x14ac:dyDescent="0.5">
      <c r="A128" s="12"/>
      <c r="G128" s="4" t="s">
        <v>31</v>
      </c>
      <c r="K128" s="5"/>
      <c r="L128" s="5" t="s">
        <v>91</v>
      </c>
    </row>
    <row r="129" spans="1:19" s="7" customFormat="1" x14ac:dyDescent="0.45">
      <c r="A129" s="6">
        <f>A122+1</f>
        <v>77</v>
      </c>
      <c r="D129" s="57" t="s">
        <v>199</v>
      </c>
      <c r="E129" s="7" t="s">
        <v>44</v>
      </c>
      <c r="G129" s="7" t="s">
        <v>71</v>
      </c>
      <c r="I129" s="7" t="s">
        <v>81</v>
      </c>
      <c r="K129" s="7">
        <v>512</v>
      </c>
      <c r="L129" s="7">
        <f t="shared" ref="L129:L135" si="49">_xlfn.FLOOR.MATH(K129*1.2)</f>
        <v>614</v>
      </c>
      <c r="M129" s="8">
        <v>200</v>
      </c>
      <c r="N129" s="8">
        <f t="shared" ref="N129:N135" si="50">$C$3*M129</f>
        <v>266.66666666666663</v>
      </c>
      <c r="O129" s="8"/>
      <c r="P129" s="8">
        <f>L129*M129</f>
        <v>122800</v>
      </c>
      <c r="Q129" s="8">
        <f>L129*N129</f>
        <v>163733.33333333331</v>
      </c>
      <c r="S129" s="7" t="s">
        <v>121</v>
      </c>
    </row>
    <row r="130" spans="1:19" s="7" customFormat="1" x14ac:dyDescent="0.45">
      <c r="A130" s="16">
        <f>A129+1</f>
        <v>78</v>
      </c>
      <c r="D130" s="57" t="s">
        <v>200</v>
      </c>
      <c r="E130" s="7" t="s">
        <v>44</v>
      </c>
      <c r="G130" s="7" t="s">
        <v>71</v>
      </c>
      <c r="I130" s="7" t="s">
        <v>81</v>
      </c>
      <c r="K130" s="7">
        <v>512</v>
      </c>
      <c r="L130" s="7">
        <f t="shared" si="49"/>
        <v>614</v>
      </c>
      <c r="M130" s="8">
        <v>75</v>
      </c>
      <c r="N130" s="8">
        <f t="shared" si="50"/>
        <v>100</v>
      </c>
      <c r="O130" s="8"/>
      <c r="P130" s="8">
        <f>L130*M130</f>
        <v>46050</v>
      </c>
      <c r="Q130" s="8">
        <f>L130*N130</f>
        <v>61400</v>
      </c>
      <c r="S130" s="7" t="s">
        <v>22</v>
      </c>
    </row>
    <row r="131" spans="1:19" s="20" customFormat="1" x14ac:dyDescent="0.45">
      <c r="A131" s="55">
        <f t="shared" ref="A131:A135" si="51">A130+1</f>
        <v>79</v>
      </c>
      <c r="D131" s="20" t="s">
        <v>201</v>
      </c>
      <c r="E131" s="20" t="s">
        <v>44</v>
      </c>
      <c r="G131" s="20" t="s">
        <v>204</v>
      </c>
      <c r="I131" s="20" t="s">
        <v>138</v>
      </c>
      <c r="K131" s="20">
        <v>224</v>
      </c>
      <c r="L131" s="20">
        <f t="shared" ref="L131:L132" si="52">_xlfn.FLOOR.MATH(K131*1.2)</f>
        <v>268</v>
      </c>
      <c r="M131" s="19">
        <v>0</v>
      </c>
      <c r="N131" s="19">
        <f t="shared" ref="N131:N132" si="53">$C$3*M131</f>
        <v>0</v>
      </c>
      <c r="O131" s="19"/>
      <c r="P131" s="19">
        <f>L131*M131</f>
        <v>0</v>
      </c>
      <c r="Q131" s="19">
        <f>L131*N131</f>
        <v>0</v>
      </c>
      <c r="S131" s="20" t="s">
        <v>121</v>
      </c>
    </row>
    <row r="132" spans="1:19" s="20" customFormat="1" x14ac:dyDescent="0.45">
      <c r="A132" s="55">
        <f t="shared" si="51"/>
        <v>80</v>
      </c>
      <c r="D132" s="20" t="s">
        <v>202</v>
      </c>
      <c r="E132" s="20" t="s">
        <v>44</v>
      </c>
      <c r="G132" s="20" t="s">
        <v>203</v>
      </c>
      <c r="I132" s="20" t="s">
        <v>138</v>
      </c>
      <c r="K132" s="20">
        <v>224</v>
      </c>
      <c r="L132" s="20">
        <f t="shared" si="52"/>
        <v>268</v>
      </c>
      <c r="M132" s="19">
        <v>0</v>
      </c>
      <c r="N132" s="19">
        <f t="shared" si="53"/>
        <v>0</v>
      </c>
      <c r="O132" s="19"/>
      <c r="P132" s="19">
        <f>L132*M132</f>
        <v>0</v>
      </c>
      <c r="Q132" s="19">
        <f>L132*N132</f>
        <v>0</v>
      </c>
      <c r="S132" s="20" t="s">
        <v>22</v>
      </c>
    </row>
    <row r="133" spans="1:19" s="20" customFormat="1" x14ac:dyDescent="0.45">
      <c r="A133" s="55">
        <f t="shared" si="51"/>
        <v>81</v>
      </c>
      <c r="D133" s="20" t="s">
        <v>72</v>
      </c>
      <c r="E133" s="20" t="s">
        <v>42</v>
      </c>
      <c r="G133" s="20" t="s">
        <v>73</v>
      </c>
      <c r="I133" s="20" t="s">
        <v>146</v>
      </c>
      <c r="K133" s="20">
        <v>45</v>
      </c>
      <c r="L133" s="20">
        <f t="shared" si="49"/>
        <v>54</v>
      </c>
      <c r="M133" s="18">
        <v>0</v>
      </c>
      <c r="N133" s="19">
        <f t="shared" si="50"/>
        <v>0</v>
      </c>
      <c r="O133" s="18"/>
      <c r="P133" s="19">
        <f>L133*M133</f>
        <v>0</v>
      </c>
      <c r="Q133" s="19">
        <f>L133*N133</f>
        <v>0</v>
      </c>
    </row>
    <row r="134" spans="1:19" s="20" customFormat="1" x14ac:dyDescent="0.45">
      <c r="A134" s="55">
        <f t="shared" si="51"/>
        <v>82</v>
      </c>
      <c r="D134" s="20" t="s">
        <v>78</v>
      </c>
      <c r="E134" s="20" t="s">
        <v>42</v>
      </c>
      <c r="G134" s="20" t="s">
        <v>73</v>
      </c>
      <c r="I134" s="20" t="s">
        <v>146</v>
      </c>
      <c r="K134" s="20">
        <v>448</v>
      </c>
      <c r="L134" s="20">
        <f t="shared" si="49"/>
        <v>537</v>
      </c>
      <c r="M134" s="18">
        <v>0</v>
      </c>
      <c r="N134" s="19">
        <f t="shared" si="50"/>
        <v>0</v>
      </c>
      <c r="O134" s="18"/>
      <c r="P134" s="19">
        <f>L134*M134</f>
        <v>0</v>
      </c>
      <c r="Q134" s="19">
        <f>L134*N134</f>
        <v>0</v>
      </c>
      <c r="S134" s="20" t="s">
        <v>122</v>
      </c>
    </row>
    <row r="135" spans="1:19" s="20" customFormat="1" ht="14.65" thickBot="1" x14ac:dyDescent="0.5">
      <c r="A135" s="55">
        <f t="shared" si="51"/>
        <v>83</v>
      </c>
      <c r="D135" s="20" t="s">
        <v>74</v>
      </c>
      <c r="E135" s="20" t="s">
        <v>42</v>
      </c>
      <c r="G135" s="20" t="s">
        <v>73</v>
      </c>
      <c r="I135" s="20" t="s">
        <v>146</v>
      </c>
      <c r="K135" s="20">
        <v>40</v>
      </c>
      <c r="L135" s="20">
        <f t="shared" si="49"/>
        <v>48</v>
      </c>
      <c r="M135" s="18">
        <v>0</v>
      </c>
      <c r="N135" s="19">
        <f t="shared" si="50"/>
        <v>0</v>
      </c>
      <c r="O135" s="18"/>
      <c r="P135" s="19">
        <f>L135*M135</f>
        <v>0</v>
      </c>
      <c r="Q135" s="19">
        <f>L135*N135</f>
        <v>0</v>
      </c>
    </row>
    <row r="136" spans="1:19" s="14" customFormat="1" ht="14.65" thickBot="1" x14ac:dyDescent="0.5">
      <c r="A136" s="17"/>
      <c r="D136" s="14" t="s">
        <v>50</v>
      </c>
      <c r="P136" s="15">
        <f>SUM(P129:P135)</f>
        <v>168850</v>
      </c>
      <c r="Q136" s="15">
        <f>SUM(Q129:Q135)</f>
        <v>225133.33333333331</v>
      </c>
    </row>
    <row r="137" spans="1:19" ht="14.65" thickBot="1" x14ac:dyDescent="0.5">
      <c r="A137"/>
    </row>
    <row r="138" spans="1:19" s="14" customFormat="1" ht="14.65" thickBot="1" x14ac:dyDescent="0.5">
      <c r="A138" s="13"/>
      <c r="D138" s="14" t="s">
        <v>77</v>
      </c>
      <c r="P138" s="15">
        <f>SUM(P129:P135)</f>
        <v>168850</v>
      </c>
      <c r="Q138" s="15">
        <f>SUM(Q136,Q123,Q99,Q73)</f>
        <v>1608193.5693333331</v>
      </c>
    </row>
    <row r="139" spans="1:19" x14ac:dyDescent="0.45">
      <c r="A139"/>
    </row>
    <row r="140" spans="1:19" x14ac:dyDescent="0.45">
      <c r="A140"/>
    </row>
    <row r="141" spans="1:19" s="31" customFormat="1" ht="14.65" thickBot="1" x14ac:dyDescent="0.5"/>
    <row r="142" spans="1:19" s="7" customFormat="1" ht="14.65" thickBot="1" x14ac:dyDescent="0.5">
      <c r="B142" s="22" t="s">
        <v>111</v>
      </c>
    </row>
    <row r="143" spans="1:19" s="11" customFormat="1" x14ac:dyDescent="0.45">
      <c r="A143" s="10"/>
      <c r="D143" s="11" t="s">
        <v>1</v>
      </c>
      <c r="E143" s="11" t="s">
        <v>41</v>
      </c>
      <c r="G143" s="11" t="s">
        <v>32</v>
      </c>
      <c r="I143" s="11" t="s">
        <v>23</v>
      </c>
      <c r="K143" s="11" t="s">
        <v>130</v>
      </c>
      <c r="L143" s="11" t="s">
        <v>132</v>
      </c>
      <c r="M143" s="11" t="s">
        <v>126</v>
      </c>
      <c r="N143" s="11" t="s">
        <v>127</v>
      </c>
      <c r="P143" s="11" t="s">
        <v>128</v>
      </c>
      <c r="Q143" s="11" t="s">
        <v>129</v>
      </c>
      <c r="S143" s="11" t="s">
        <v>3</v>
      </c>
    </row>
    <row r="144" spans="1:19" s="4" customFormat="1" ht="14.65" thickBot="1" x14ac:dyDescent="0.5">
      <c r="A144" s="12"/>
      <c r="G144" s="4" t="s">
        <v>31</v>
      </c>
      <c r="K144" s="5" t="s">
        <v>131</v>
      </c>
      <c r="L144" s="5"/>
    </row>
    <row r="145" spans="1:19" s="7" customFormat="1" x14ac:dyDescent="0.45">
      <c r="A145" s="16">
        <f>A135+1</f>
        <v>84</v>
      </c>
      <c r="D145" s="23" t="s">
        <v>112</v>
      </c>
      <c r="E145" s="23" t="s">
        <v>42</v>
      </c>
      <c r="G145" s="23" t="s">
        <v>114</v>
      </c>
      <c r="I145" s="23" t="s">
        <v>76</v>
      </c>
      <c r="K145" s="7">
        <v>2</v>
      </c>
      <c r="L145" s="7">
        <v>8</v>
      </c>
      <c r="M145" s="8"/>
      <c r="N145" s="8">
        <v>7000</v>
      </c>
      <c r="O145" s="8"/>
      <c r="P145" s="8"/>
      <c r="Q145" s="8">
        <f>K145*L145*N145</f>
        <v>112000</v>
      </c>
      <c r="S145" s="23"/>
    </row>
    <row r="146" spans="1:19" s="7" customFormat="1" x14ac:dyDescent="0.45">
      <c r="A146" s="16">
        <f t="shared" ref="A146:A194" si="54">A145+1</f>
        <v>85</v>
      </c>
      <c r="D146" s="23" t="s">
        <v>112</v>
      </c>
      <c r="E146" s="23" t="s">
        <v>42</v>
      </c>
      <c r="G146" s="23" t="s">
        <v>117</v>
      </c>
      <c r="I146" s="23" t="s">
        <v>76</v>
      </c>
      <c r="K146" s="7">
        <v>2</v>
      </c>
      <c r="L146" s="7">
        <v>8</v>
      </c>
      <c r="N146" s="8">
        <v>7000</v>
      </c>
      <c r="O146" s="8"/>
      <c r="P146" s="8"/>
      <c r="Q146" s="8">
        <f>K146*L146*N146</f>
        <v>112000</v>
      </c>
      <c r="S146" s="23"/>
    </row>
    <row r="147" spans="1:19" s="7" customFormat="1" x14ac:dyDescent="0.45">
      <c r="A147" s="16">
        <f t="shared" si="54"/>
        <v>86</v>
      </c>
      <c r="D147" s="23" t="s">
        <v>112</v>
      </c>
      <c r="E147" s="23" t="s">
        <v>42</v>
      </c>
      <c r="G147" s="23" t="s">
        <v>116</v>
      </c>
      <c r="I147" s="23" t="s">
        <v>76</v>
      </c>
      <c r="K147" s="7">
        <v>1</v>
      </c>
      <c r="L147" s="7">
        <v>8</v>
      </c>
      <c r="N147" s="8">
        <v>7000</v>
      </c>
      <c r="O147" s="8"/>
      <c r="P147" s="8"/>
      <c r="Q147" s="8">
        <f>K147*L147*N147</f>
        <v>56000</v>
      </c>
      <c r="S147" s="23"/>
    </row>
    <row r="148" spans="1:19" s="7" customFormat="1" x14ac:dyDescent="0.45">
      <c r="A148" s="16">
        <f t="shared" si="54"/>
        <v>87</v>
      </c>
      <c r="D148" s="23" t="s">
        <v>112</v>
      </c>
      <c r="E148" s="23" t="s">
        <v>42</v>
      </c>
      <c r="G148" s="23" t="s">
        <v>115</v>
      </c>
      <c r="I148" s="23" t="s">
        <v>76</v>
      </c>
      <c r="K148" s="7">
        <v>1</v>
      </c>
      <c r="L148" s="7">
        <v>8</v>
      </c>
      <c r="N148" s="8">
        <v>7000</v>
      </c>
      <c r="O148" s="8"/>
      <c r="P148" s="8"/>
      <c r="Q148" s="8">
        <f>K148*L148*N148</f>
        <v>56000</v>
      </c>
      <c r="S148" s="23"/>
    </row>
    <row r="149" spans="1:19" s="7" customFormat="1" x14ac:dyDescent="0.45">
      <c r="A149" s="16">
        <f t="shared" si="54"/>
        <v>88</v>
      </c>
      <c r="D149" s="23" t="s">
        <v>112</v>
      </c>
      <c r="E149" s="23" t="s">
        <v>42</v>
      </c>
      <c r="G149" s="23" t="s">
        <v>118</v>
      </c>
      <c r="I149" s="23" t="s">
        <v>133</v>
      </c>
      <c r="K149" s="23">
        <v>0</v>
      </c>
      <c r="L149" s="7">
        <v>0</v>
      </c>
      <c r="M149" s="8">
        <v>0</v>
      </c>
      <c r="N149" s="8"/>
      <c r="O149" s="8"/>
      <c r="P149" s="8">
        <f>K149*M149</f>
        <v>0</v>
      </c>
      <c r="Q149" s="8"/>
      <c r="S149" s="23"/>
    </row>
    <row r="150" spans="1:19" s="7" customFormat="1" x14ac:dyDescent="0.45">
      <c r="A150" s="16">
        <f t="shared" si="54"/>
        <v>89</v>
      </c>
      <c r="D150" s="23" t="s">
        <v>112</v>
      </c>
      <c r="E150" s="23" t="s">
        <v>42</v>
      </c>
      <c r="G150" s="23" t="s">
        <v>119</v>
      </c>
      <c r="I150" s="23" t="s">
        <v>133</v>
      </c>
      <c r="K150" s="23">
        <v>0</v>
      </c>
      <c r="L150" s="7">
        <v>0</v>
      </c>
      <c r="M150" s="8">
        <v>0</v>
      </c>
      <c r="N150" s="8"/>
      <c r="O150" s="8"/>
      <c r="P150" s="8">
        <f>K150*M150</f>
        <v>0</v>
      </c>
      <c r="Q150" s="8"/>
      <c r="S150" s="23"/>
    </row>
    <row r="151" spans="1:19" s="7" customFormat="1" x14ac:dyDescent="0.45">
      <c r="A151" s="16">
        <f t="shared" si="54"/>
        <v>90</v>
      </c>
      <c r="D151" s="23" t="s">
        <v>112</v>
      </c>
      <c r="E151" s="23" t="s">
        <v>42</v>
      </c>
      <c r="G151" s="23" t="s">
        <v>120</v>
      </c>
      <c r="I151" s="23" t="s">
        <v>133</v>
      </c>
      <c r="K151" s="23">
        <v>0</v>
      </c>
      <c r="L151" s="7">
        <v>0</v>
      </c>
      <c r="M151" s="8">
        <v>0</v>
      </c>
      <c r="N151" s="8"/>
      <c r="O151" s="8"/>
      <c r="P151" s="8">
        <f>K151*M151</f>
        <v>0</v>
      </c>
      <c r="Q151" s="8"/>
      <c r="S151" s="23"/>
    </row>
    <row r="152" spans="1:19" s="7" customFormat="1" x14ac:dyDescent="0.45">
      <c r="A152" s="16">
        <f t="shared" si="54"/>
        <v>91</v>
      </c>
      <c r="D152" s="23" t="s">
        <v>112</v>
      </c>
      <c r="E152" s="23" t="s">
        <v>42</v>
      </c>
      <c r="G152" s="23" t="s">
        <v>63</v>
      </c>
      <c r="I152" s="23" t="s">
        <v>133</v>
      </c>
      <c r="K152" s="23">
        <v>0</v>
      </c>
      <c r="L152" s="7">
        <v>0</v>
      </c>
      <c r="M152" s="8">
        <v>0</v>
      </c>
      <c r="N152" s="8"/>
      <c r="O152" s="8"/>
      <c r="P152" s="8">
        <f>K152*M152</f>
        <v>0</v>
      </c>
      <c r="Q152" s="8"/>
      <c r="S152" s="23"/>
    </row>
    <row r="153" spans="1:19" s="7" customFormat="1" x14ac:dyDescent="0.45">
      <c r="A153" s="16">
        <f t="shared" si="54"/>
        <v>92</v>
      </c>
      <c r="D153" s="23" t="s">
        <v>123</v>
      </c>
      <c r="E153" s="23" t="s">
        <v>42</v>
      </c>
      <c r="G153" s="23" t="s">
        <v>114</v>
      </c>
      <c r="I153" s="23" t="s">
        <v>76</v>
      </c>
      <c r="K153" s="7">
        <v>6</v>
      </c>
      <c r="L153" s="7">
        <v>12</v>
      </c>
      <c r="M153" s="8"/>
      <c r="N153" s="8">
        <v>21000</v>
      </c>
      <c r="O153" s="8"/>
      <c r="P153" s="8"/>
      <c r="Q153" s="8">
        <f>K153*L153*N153</f>
        <v>1512000</v>
      </c>
      <c r="S153" s="23"/>
    </row>
    <row r="154" spans="1:19" s="7" customFormat="1" x14ac:dyDescent="0.45">
      <c r="A154" s="16">
        <f t="shared" si="54"/>
        <v>93</v>
      </c>
      <c r="D154" s="23" t="s">
        <v>123</v>
      </c>
      <c r="E154" s="23" t="s">
        <v>42</v>
      </c>
      <c r="G154" s="23" t="s">
        <v>117</v>
      </c>
      <c r="I154" s="23" t="s">
        <v>76</v>
      </c>
      <c r="K154" s="7">
        <v>2</v>
      </c>
      <c r="L154" s="7">
        <v>12</v>
      </c>
      <c r="M154" s="8"/>
      <c r="N154" s="8">
        <v>21000</v>
      </c>
      <c r="O154" s="8"/>
      <c r="P154" s="8"/>
      <c r="Q154" s="8">
        <f>K154*L154*N154</f>
        <v>504000</v>
      </c>
      <c r="S154" s="23"/>
    </row>
    <row r="155" spans="1:19" s="7" customFormat="1" x14ac:dyDescent="0.45">
      <c r="A155" s="16">
        <f t="shared" si="54"/>
        <v>94</v>
      </c>
      <c r="D155" s="23" t="s">
        <v>123</v>
      </c>
      <c r="E155" s="23" t="s">
        <v>42</v>
      </c>
      <c r="G155" s="23" t="s">
        <v>116</v>
      </c>
      <c r="I155" s="23" t="s">
        <v>76</v>
      </c>
      <c r="K155" s="7">
        <v>1</v>
      </c>
      <c r="L155" s="7">
        <v>12</v>
      </c>
      <c r="M155" s="8"/>
      <c r="N155" s="8">
        <v>21000</v>
      </c>
      <c r="O155" s="8"/>
      <c r="P155" s="8"/>
      <c r="Q155" s="8">
        <f>K155*L155*N155</f>
        <v>252000</v>
      </c>
      <c r="S155" s="23"/>
    </row>
    <row r="156" spans="1:19" s="7" customFormat="1" x14ac:dyDescent="0.45">
      <c r="A156" s="16">
        <f t="shared" si="54"/>
        <v>95</v>
      </c>
      <c r="D156" s="23" t="s">
        <v>123</v>
      </c>
      <c r="E156" s="23" t="s">
        <v>42</v>
      </c>
      <c r="G156" s="23" t="s">
        <v>115</v>
      </c>
      <c r="I156" s="23" t="s">
        <v>76</v>
      </c>
      <c r="K156" s="7">
        <v>1</v>
      </c>
      <c r="L156" s="7">
        <v>12</v>
      </c>
      <c r="M156" s="8"/>
      <c r="N156" s="8">
        <v>21000</v>
      </c>
      <c r="O156" s="8"/>
      <c r="P156" s="8"/>
      <c r="Q156" s="8">
        <f>K156*L156*N156</f>
        <v>252000</v>
      </c>
      <c r="S156" s="23"/>
    </row>
    <row r="157" spans="1:19" s="7" customFormat="1" x14ac:dyDescent="0.45">
      <c r="A157" s="16">
        <f t="shared" si="54"/>
        <v>96</v>
      </c>
      <c r="D157" s="23" t="s">
        <v>123</v>
      </c>
      <c r="E157" s="23" t="s">
        <v>42</v>
      </c>
      <c r="G157" s="23" t="s">
        <v>118</v>
      </c>
      <c r="I157" s="23" t="s">
        <v>133</v>
      </c>
      <c r="K157" s="7">
        <v>0</v>
      </c>
      <c r="L157" s="7">
        <v>0</v>
      </c>
      <c r="M157" s="8">
        <v>0</v>
      </c>
      <c r="N157" s="8"/>
      <c r="O157" s="8"/>
      <c r="P157" s="8">
        <f>K157*M157</f>
        <v>0</v>
      </c>
      <c r="Q157" s="8"/>
      <c r="S157" s="23"/>
    </row>
    <row r="158" spans="1:19" s="7" customFormat="1" x14ac:dyDescent="0.45">
      <c r="A158" s="16">
        <f t="shared" si="54"/>
        <v>97</v>
      </c>
      <c r="D158" s="23" t="s">
        <v>123</v>
      </c>
      <c r="E158" s="23" t="s">
        <v>42</v>
      </c>
      <c r="G158" s="23" t="s">
        <v>119</v>
      </c>
      <c r="I158" s="23" t="s">
        <v>133</v>
      </c>
      <c r="K158" s="7">
        <v>0</v>
      </c>
      <c r="L158" s="7">
        <v>0</v>
      </c>
      <c r="M158" s="8">
        <v>0</v>
      </c>
      <c r="N158" s="8"/>
      <c r="O158" s="8"/>
      <c r="P158" s="8">
        <f>K158*M158</f>
        <v>0</v>
      </c>
      <c r="Q158" s="8"/>
      <c r="S158" s="23"/>
    </row>
    <row r="159" spans="1:19" s="7" customFormat="1" x14ac:dyDescent="0.45">
      <c r="A159" s="16">
        <f t="shared" si="54"/>
        <v>98</v>
      </c>
      <c r="D159" s="23" t="s">
        <v>123</v>
      </c>
      <c r="E159" s="23" t="s">
        <v>42</v>
      </c>
      <c r="G159" s="23" t="s">
        <v>120</v>
      </c>
      <c r="I159" s="23" t="s">
        <v>133</v>
      </c>
      <c r="K159" s="7">
        <v>0</v>
      </c>
      <c r="L159" s="7">
        <v>0</v>
      </c>
      <c r="M159" s="8">
        <v>0</v>
      </c>
      <c r="N159" s="8"/>
      <c r="O159" s="8"/>
      <c r="P159" s="8">
        <f>K159*M159</f>
        <v>0</v>
      </c>
      <c r="Q159" s="8"/>
      <c r="S159" s="23"/>
    </row>
    <row r="160" spans="1:19" s="7" customFormat="1" x14ac:dyDescent="0.45">
      <c r="A160" s="16">
        <f t="shared" si="54"/>
        <v>99</v>
      </c>
      <c r="D160" s="23" t="s">
        <v>123</v>
      </c>
      <c r="E160" s="23" t="s">
        <v>42</v>
      </c>
      <c r="G160" s="23" t="s">
        <v>63</v>
      </c>
      <c r="I160" s="23" t="s">
        <v>133</v>
      </c>
      <c r="K160" s="7">
        <v>0</v>
      </c>
      <c r="L160" s="7">
        <v>0</v>
      </c>
      <c r="M160" s="8">
        <v>0</v>
      </c>
      <c r="N160" s="8"/>
      <c r="O160" s="8"/>
      <c r="P160" s="8">
        <f>K160*M160</f>
        <v>0</v>
      </c>
      <c r="Q160" s="8"/>
      <c r="S160" s="23"/>
    </row>
    <row r="161" spans="1:19" s="7" customFormat="1" x14ac:dyDescent="0.45">
      <c r="A161" s="16">
        <f t="shared" si="54"/>
        <v>100</v>
      </c>
      <c r="D161" s="23" t="s">
        <v>113</v>
      </c>
      <c r="E161" s="23" t="s">
        <v>42</v>
      </c>
      <c r="G161" s="23" t="s">
        <v>114</v>
      </c>
      <c r="I161" s="23" t="s">
        <v>76</v>
      </c>
      <c r="K161" s="7">
        <v>3</v>
      </c>
      <c r="L161" s="7">
        <v>12</v>
      </c>
      <c r="M161" s="8"/>
      <c r="N161" s="8">
        <v>60000</v>
      </c>
      <c r="O161" s="8"/>
      <c r="P161" s="8"/>
      <c r="Q161" s="8">
        <f>K161*L161*N161</f>
        <v>2160000</v>
      </c>
      <c r="S161" s="23"/>
    </row>
    <row r="162" spans="1:19" s="7" customFormat="1" x14ac:dyDescent="0.45">
      <c r="A162" s="16">
        <f t="shared" si="54"/>
        <v>101</v>
      </c>
      <c r="D162" s="23" t="s">
        <v>113</v>
      </c>
      <c r="E162" s="23" t="s">
        <v>42</v>
      </c>
      <c r="G162" s="23" t="s">
        <v>117</v>
      </c>
      <c r="I162" s="23" t="s">
        <v>76</v>
      </c>
      <c r="K162" s="7">
        <v>0</v>
      </c>
      <c r="L162" s="7">
        <v>0</v>
      </c>
      <c r="M162" s="8"/>
      <c r="N162" s="8">
        <v>60000</v>
      </c>
      <c r="O162" s="8"/>
      <c r="P162" s="8"/>
      <c r="Q162" s="8">
        <f>K162*L162*N162</f>
        <v>0</v>
      </c>
      <c r="S162" s="23"/>
    </row>
    <row r="163" spans="1:19" s="7" customFormat="1" x14ac:dyDescent="0.45">
      <c r="A163" s="16">
        <f t="shared" si="54"/>
        <v>102</v>
      </c>
      <c r="D163" s="23" t="s">
        <v>113</v>
      </c>
      <c r="E163" s="23" t="s">
        <v>42</v>
      </c>
      <c r="G163" s="23" t="s">
        <v>116</v>
      </c>
      <c r="I163" s="23" t="s">
        <v>76</v>
      </c>
      <c r="K163" s="7">
        <v>0</v>
      </c>
      <c r="L163" s="7">
        <v>0</v>
      </c>
      <c r="M163" s="8"/>
      <c r="N163" s="8">
        <v>60000</v>
      </c>
      <c r="O163" s="8"/>
      <c r="P163" s="8"/>
      <c r="Q163" s="8">
        <f>K163*L163*N163</f>
        <v>0</v>
      </c>
      <c r="S163" s="23"/>
    </row>
    <row r="164" spans="1:19" s="7" customFormat="1" x14ac:dyDescent="0.45">
      <c r="A164" s="16">
        <f t="shared" si="54"/>
        <v>103</v>
      </c>
      <c r="D164" s="23" t="s">
        <v>113</v>
      </c>
      <c r="E164" s="23" t="s">
        <v>42</v>
      </c>
      <c r="G164" s="23" t="s">
        <v>115</v>
      </c>
      <c r="I164" s="23" t="s">
        <v>76</v>
      </c>
      <c r="K164" s="7">
        <v>0</v>
      </c>
      <c r="L164" s="7">
        <v>0</v>
      </c>
      <c r="M164" s="8"/>
      <c r="N164" s="8">
        <v>60000</v>
      </c>
      <c r="O164" s="8"/>
      <c r="P164" s="8"/>
      <c r="Q164" s="8">
        <f>K164*L164*N164</f>
        <v>0</v>
      </c>
      <c r="S164" s="23"/>
    </row>
    <row r="165" spans="1:19" s="7" customFormat="1" x14ac:dyDescent="0.45">
      <c r="A165" s="16">
        <f t="shared" si="54"/>
        <v>104</v>
      </c>
      <c r="D165" s="23" t="s">
        <v>113</v>
      </c>
      <c r="E165" s="23" t="s">
        <v>42</v>
      </c>
      <c r="G165" s="23" t="s">
        <v>118</v>
      </c>
      <c r="I165" s="23" t="s">
        <v>133</v>
      </c>
      <c r="K165" s="7">
        <v>0</v>
      </c>
      <c r="L165" s="7">
        <v>0</v>
      </c>
      <c r="M165" s="8">
        <v>0</v>
      </c>
      <c r="N165" s="8"/>
      <c r="O165" s="8"/>
      <c r="P165" s="8">
        <f>K165*M165</f>
        <v>0</v>
      </c>
      <c r="Q165" s="8"/>
      <c r="S165" s="23"/>
    </row>
    <row r="166" spans="1:19" s="7" customFormat="1" x14ac:dyDescent="0.45">
      <c r="A166" s="16">
        <f t="shared" si="54"/>
        <v>105</v>
      </c>
      <c r="D166" s="23" t="s">
        <v>113</v>
      </c>
      <c r="E166" s="23" t="s">
        <v>42</v>
      </c>
      <c r="G166" s="23" t="s">
        <v>119</v>
      </c>
      <c r="I166" s="23" t="s">
        <v>133</v>
      </c>
      <c r="K166" s="7">
        <v>0</v>
      </c>
      <c r="L166" s="7">
        <v>0</v>
      </c>
      <c r="M166" s="8">
        <v>0</v>
      </c>
      <c r="N166" s="8"/>
      <c r="O166" s="8"/>
      <c r="P166" s="8">
        <f>K166*M166</f>
        <v>0</v>
      </c>
      <c r="Q166" s="8"/>
      <c r="S166" s="23"/>
    </row>
    <row r="167" spans="1:19" s="7" customFormat="1" x14ac:dyDescent="0.45">
      <c r="A167" s="16">
        <f t="shared" si="54"/>
        <v>106</v>
      </c>
      <c r="D167" s="23" t="s">
        <v>113</v>
      </c>
      <c r="E167" s="23" t="s">
        <v>42</v>
      </c>
      <c r="G167" s="23" t="s">
        <v>120</v>
      </c>
      <c r="I167" s="23" t="s">
        <v>133</v>
      </c>
      <c r="K167" s="7">
        <v>0</v>
      </c>
      <c r="L167" s="7">
        <v>0</v>
      </c>
      <c r="M167" s="8">
        <v>0</v>
      </c>
      <c r="N167" s="8"/>
      <c r="O167" s="8"/>
      <c r="P167" s="8">
        <f>K167*M167</f>
        <v>0</v>
      </c>
      <c r="Q167" s="8"/>
      <c r="S167" s="23"/>
    </row>
    <row r="168" spans="1:19" s="7" customFormat="1" x14ac:dyDescent="0.45">
      <c r="A168" s="16">
        <f t="shared" si="54"/>
        <v>107</v>
      </c>
      <c r="D168" s="23" t="s">
        <v>113</v>
      </c>
      <c r="E168" s="23" t="s">
        <v>42</v>
      </c>
      <c r="G168" s="23" t="s">
        <v>63</v>
      </c>
      <c r="I168" s="23" t="s">
        <v>133</v>
      </c>
      <c r="K168" s="7">
        <v>0</v>
      </c>
      <c r="L168" s="7">
        <v>0</v>
      </c>
      <c r="M168" s="8">
        <v>0</v>
      </c>
      <c r="N168" s="8"/>
      <c r="O168" s="8"/>
      <c r="P168" s="8">
        <f>K168*M168</f>
        <v>0</v>
      </c>
      <c r="Q168" s="8"/>
      <c r="S168" s="23"/>
    </row>
    <row r="169" spans="1:19" s="7" customFormat="1" x14ac:dyDescent="0.45">
      <c r="A169" s="16">
        <f t="shared" si="54"/>
        <v>108</v>
      </c>
      <c r="D169" s="23" t="s">
        <v>124</v>
      </c>
      <c r="E169" s="23" t="s">
        <v>102</v>
      </c>
      <c r="G169" s="23" t="s">
        <v>114</v>
      </c>
      <c r="I169" s="23" t="s">
        <v>76</v>
      </c>
      <c r="K169" s="7">
        <v>0</v>
      </c>
      <c r="L169" s="7">
        <v>0</v>
      </c>
      <c r="M169" s="8"/>
      <c r="N169" s="8">
        <v>100000</v>
      </c>
      <c r="O169" s="8"/>
      <c r="P169" s="8"/>
      <c r="Q169" s="8">
        <f>K169*L169*N169</f>
        <v>0</v>
      </c>
      <c r="S169" s="23"/>
    </row>
    <row r="170" spans="1:19" s="7" customFormat="1" x14ac:dyDescent="0.45">
      <c r="A170" s="16">
        <f t="shared" si="54"/>
        <v>109</v>
      </c>
      <c r="D170" s="23" t="s">
        <v>124</v>
      </c>
      <c r="E170" s="23" t="s">
        <v>102</v>
      </c>
      <c r="G170" s="23" t="s">
        <v>117</v>
      </c>
      <c r="I170" s="23" t="s">
        <v>76</v>
      </c>
      <c r="K170" s="7">
        <v>0</v>
      </c>
      <c r="L170" s="7">
        <v>0</v>
      </c>
      <c r="M170" s="8"/>
      <c r="N170" s="8">
        <v>100000</v>
      </c>
      <c r="O170" s="8"/>
      <c r="P170" s="8"/>
      <c r="Q170" s="8">
        <f>K170*L170*N170</f>
        <v>0</v>
      </c>
      <c r="S170" s="23"/>
    </row>
    <row r="171" spans="1:19" s="7" customFormat="1" x14ac:dyDescent="0.45">
      <c r="A171" s="16">
        <f t="shared" si="54"/>
        <v>110</v>
      </c>
      <c r="D171" s="23" t="s">
        <v>124</v>
      </c>
      <c r="E171" s="23" t="s">
        <v>102</v>
      </c>
      <c r="G171" s="23" t="s">
        <v>116</v>
      </c>
      <c r="I171" s="23" t="s">
        <v>76</v>
      </c>
      <c r="K171" s="7">
        <v>0</v>
      </c>
      <c r="L171" s="7">
        <v>0</v>
      </c>
      <c r="M171" s="8"/>
      <c r="N171" s="8">
        <v>100000</v>
      </c>
      <c r="O171" s="8"/>
      <c r="P171" s="8"/>
      <c r="Q171" s="8">
        <f>K171*L171*N171</f>
        <v>0</v>
      </c>
      <c r="S171" s="23"/>
    </row>
    <row r="172" spans="1:19" s="7" customFormat="1" x14ac:dyDescent="0.45">
      <c r="A172" s="16">
        <f t="shared" si="54"/>
        <v>111</v>
      </c>
      <c r="D172" s="23" t="s">
        <v>124</v>
      </c>
      <c r="E172" s="23" t="s">
        <v>102</v>
      </c>
      <c r="G172" s="23" t="s">
        <v>115</v>
      </c>
      <c r="I172" s="23" t="s">
        <v>76</v>
      </c>
      <c r="K172" s="7">
        <v>0</v>
      </c>
      <c r="L172" s="7">
        <v>0</v>
      </c>
      <c r="M172" s="8"/>
      <c r="N172" s="8">
        <v>100000</v>
      </c>
      <c r="O172" s="8"/>
      <c r="P172" s="8"/>
      <c r="Q172" s="8">
        <f>K172*L172*N172</f>
        <v>0</v>
      </c>
      <c r="S172" s="23"/>
    </row>
    <row r="173" spans="1:19" s="7" customFormat="1" x14ac:dyDescent="0.45">
      <c r="A173" s="16">
        <f t="shared" si="54"/>
        <v>112</v>
      </c>
      <c r="D173" s="23" t="s">
        <v>124</v>
      </c>
      <c r="E173" s="23" t="s">
        <v>102</v>
      </c>
      <c r="G173" s="23" t="s">
        <v>118</v>
      </c>
      <c r="I173" s="23" t="s">
        <v>133</v>
      </c>
      <c r="K173" s="7">
        <v>0</v>
      </c>
      <c r="L173" s="7">
        <v>0</v>
      </c>
      <c r="M173" s="8">
        <v>0</v>
      </c>
      <c r="N173" s="8"/>
      <c r="O173" s="8"/>
      <c r="P173" s="8">
        <f>K173*M173</f>
        <v>0</v>
      </c>
      <c r="Q173" s="8"/>
      <c r="S173" s="23"/>
    </row>
    <row r="174" spans="1:19" s="7" customFormat="1" x14ac:dyDescent="0.45">
      <c r="A174" s="16">
        <f t="shared" si="54"/>
        <v>113</v>
      </c>
      <c r="D174" s="23" t="s">
        <v>124</v>
      </c>
      <c r="E174" s="23" t="s">
        <v>102</v>
      </c>
      <c r="G174" s="23" t="s">
        <v>119</v>
      </c>
      <c r="I174" s="23" t="s">
        <v>133</v>
      </c>
      <c r="K174" s="7">
        <v>0</v>
      </c>
      <c r="L174" s="7">
        <v>0</v>
      </c>
      <c r="M174" s="8">
        <v>0</v>
      </c>
      <c r="N174" s="8"/>
      <c r="O174" s="8"/>
      <c r="P174" s="8">
        <f>K174*M174</f>
        <v>0</v>
      </c>
      <c r="Q174" s="8"/>
      <c r="S174" s="23"/>
    </row>
    <row r="175" spans="1:19" s="7" customFormat="1" x14ac:dyDescent="0.45">
      <c r="A175" s="16">
        <f t="shared" si="54"/>
        <v>114</v>
      </c>
      <c r="D175" s="23" t="s">
        <v>124</v>
      </c>
      <c r="E175" s="23" t="s">
        <v>102</v>
      </c>
      <c r="G175" s="23" t="s">
        <v>120</v>
      </c>
      <c r="I175" s="23" t="s">
        <v>133</v>
      </c>
      <c r="K175" s="7">
        <v>0</v>
      </c>
      <c r="L175" s="7">
        <v>0</v>
      </c>
      <c r="M175" s="8">
        <v>0</v>
      </c>
      <c r="N175" s="8"/>
      <c r="O175" s="8"/>
      <c r="P175" s="8">
        <f>K175*M175</f>
        <v>0</v>
      </c>
      <c r="Q175" s="8"/>
      <c r="S175" s="23"/>
    </row>
    <row r="176" spans="1:19" s="7" customFormat="1" x14ac:dyDescent="0.45">
      <c r="A176" s="16">
        <f t="shared" si="54"/>
        <v>115</v>
      </c>
      <c r="D176" s="23" t="s">
        <v>124</v>
      </c>
      <c r="E176" s="23" t="s">
        <v>102</v>
      </c>
      <c r="G176" s="23" t="s">
        <v>63</v>
      </c>
      <c r="I176" s="23" t="s">
        <v>133</v>
      </c>
      <c r="K176" s="7">
        <v>0</v>
      </c>
      <c r="L176" s="7">
        <v>0</v>
      </c>
      <c r="M176" s="8">
        <v>0</v>
      </c>
      <c r="N176" s="8"/>
      <c r="O176" s="8"/>
      <c r="P176" s="8">
        <f>K176*M176</f>
        <v>0</v>
      </c>
      <c r="Q176" s="8"/>
      <c r="S176" s="23"/>
    </row>
    <row r="177" spans="1:19" s="7" customFormat="1" x14ac:dyDescent="0.45">
      <c r="A177" s="16">
        <f t="shared" si="54"/>
        <v>116</v>
      </c>
      <c r="D177" s="23" t="s">
        <v>110</v>
      </c>
      <c r="E177" s="23" t="s">
        <v>102</v>
      </c>
      <c r="G177" s="23" t="s">
        <v>114</v>
      </c>
      <c r="I177" s="23" t="s">
        <v>76</v>
      </c>
      <c r="K177" s="7">
        <v>0</v>
      </c>
      <c r="L177" s="7">
        <v>0</v>
      </c>
      <c r="M177" s="8"/>
      <c r="N177" s="8">
        <v>60000</v>
      </c>
      <c r="O177" s="8"/>
      <c r="P177" s="8"/>
      <c r="Q177" s="8">
        <f>K177*L177*N177</f>
        <v>0</v>
      </c>
      <c r="S177" s="23"/>
    </row>
    <row r="178" spans="1:19" s="7" customFormat="1" x14ac:dyDescent="0.45">
      <c r="A178" s="16">
        <f t="shared" si="54"/>
        <v>117</v>
      </c>
      <c r="D178" s="23" t="s">
        <v>110</v>
      </c>
      <c r="E178" s="23" t="s">
        <v>102</v>
      </c>
      <c r="G178" s="23" t="s">
        <v>117</v>
      </c>
      <c r="I178" s="23" t="s">
        <v>76</v>
      </c>
      <c r="K178" s="7">
        <v>0</v>
      </c>
      <c r="L178" s="7">
        <v>0</v>
      </c>
      <c r="M178" s="8"/>
      <c r="N178" s="8">
        <v>60000</v>
      </c>
      <c r="O178" s="8"/>
      <c r="P178" s="8"/>
      <c r="Q178" s="8">
        <f>K178*L178*N178</f>
        <v>0</v>
      </c>
      <c r="S178" s="23"/>
    </row>
    <row r="179" spans="1:19" s="7" customFormat="1" x14ac:dyDescent="0.45">
      <c r="A179" s="16">
        <f t="shared" si="54"/>
        <v>118</v>
      </c>
      <c r="D179" s="23" t="s">
        <v>110</v>
      </c>
      <c r="E179" s="23" t="s">
        <v>102</v>
      </c>
      <c r="G179" s="23" t="s">
        <v>116</v>
      </c>
      <c r="I179" s="23" t="s">
        <v>76</v>
      </c>
      <c r="K179" s="7">
        <v>0</v>
      </c>
      <c r="L179" s="7">
        <v>0</v>
      </c>
      <c r="M179" s="8"/>
      <c r="N179" s="8">
        <v>60000</v>
      </c>
      <c r="O179" s="8"/>
      <c r="P179" s="8"/>
      <c r="Q179" s="8">
        <f>K179*L179*N179</f>
        <v>0</v>
      </c>
      <c r="S179" s="23"/>
    </row>
    <row r="180" spans="1:19" s="7" customFormat="1" x14ac:dyDescent="0.45">
      <c r="A180" s="16">
        <f t="shared" si="54"/>
        <v>119</v>
      </c>
      <c r="D180" s="23" t="s">
        <v>110</v>
      </c>
      <c r="E180" s="23" t="s">
        <v>102</v>
      </c>
      <c r="G180" s="23" t="s">
        <v>115</v>
      </c>
      <c r="I180" s="23" t="s">
        <v>76</v>
      </c>
      <c r="K180" s="7">
        <v>0</v>
      </c>
      <c r="L180" s="7">
        <v>0</v>
      </c>
      <c r="M180" s="8"/>
      <c r="N180" s="8">
        <v>60000</v>
      </c>
      <c r="O180" s="8"/>
      <c r="P180" s="8"/>
      <c r="Q180" s="8">
        <f>K180*L180*N180</f>
        <v>0</v>
      </c>
      <c r="S180" s="23"/>
    </row>
    <row r="181" spans="1:19" s="7" customFormat="1" x14ac:dyDescent="0.45">
      <c r="A181" s="16">
        <f t="shared" si="54"/>
        <v>120</v>
      </c>
      <c r="D181" s="23" t="s">
        <v>110</v>
      </c>
      <c r="E181" s="23" t="s">
        <v>102</v>
      </c>
      <c r="G181" s="23" t="s">
        <v>118</v>
      </c>
      <c r="I181" s="23" t="s">
        <v>133</v>
      </c>
      <c r="K181" s="7">
        <v>0</v>
      </c>
      <c r="L181" s="7">
        <v>0</v>
      </c>
      <c r="M181" s="8">
        <v>0</v>
      </c>
      <c r="N181" s="8"/>
      <c r="O181" s="8"/>
      <c r="P181" s="8">
        <f>K181*M181</f>
        <v>0</v>
      </c>
      <c r="Q181" s="8"/>
      <c r="S181" s="23"/>
    </row>
    <row r="182" spans="1:19" s="7" customFormat="1" x14ac:dyDescent="0.45">
      <c r="A182" s="16">
        <f t="shared" si="54"/>
        <v>121</v>
      </c>
      <c r="D182" s="23" t="s">
        <v>110</v>
      </c>
      <c r="E182" s="23" t="s">
        <v>102</v>
      </c>
      <c r="G182" s="23" t="s">
        <v>119</v>
      </c>
      <c r="I182" s="23" t="s">
        <v>133</v>
      </c>
      <c r="K182" s="7">
        <v>0</v>
      </c>
      <c r="L182" s="7">
        <v>0</v>
      </c>
      <c r="M182" s="8">
        <v>0</v>
      </c>
      <c r="N182" s="8"/>
      <c r="O182" s="8"/>
      <c r="P182" s="8">
        <f>K182*M182</f>
        <v>0</v>
      </c>
      <c r="Q182" s="8"/>
      <c r="S182" s="23"/>
    </row>
    <row r="183" spans="1:19" s="7" customFormat="1" x14ac:dyDescent="0.45">
      <c r="A183" s="16">
        <f t="shared" si="54"/>
        <v>122</v>
      </c>
      <c r="D183" s="23" t="s">
        <v>110</v>
      </c>
      <c r="E183" s="23" t="s">
        <v>102</v>
      </c>
      <c r="G183" s="23" t="s">
        <v>120</v>
      </c>
      <c r="I183" s="23" t="s">
        <v>133</v>
      </c>
      <c r="K183" s="7">
        <v>0</v>
      </c>
      <c r="L183" s="7">
        <v>0</v>
      </c>
      <c r="M183" s="8">
        <v>0</v>
      </c>
      <c r="N183" s="8"/>
      <c r="O183" s="8"/>
      <c r="P183" s="8">
        <f>K183*M183</f>
        <v>0</v>
      </c>
      <c r="Q183" s="8"/>
      <c r="S183" s="23"/>
    </row>
    <row r="184" spans="1:19" s="7" customFormat="1" x14ac:dyDescent="0.45">
      <c r="A184" s="16">
        <f t="shared" si="54"/>
        <v>123</v>
      </c>
      <c r="D184" s="23" t="s">
        <v>110</v>
      </c>
      <c r="E184" s="23" t="s">
        <v>102</v>
      </c>
      <c r="G184" s="23" t="s">
        <v>63</v>
      </c>
      <c r="I184" s="23" t="s">
        <v>133</v>
      </c>
      <c r="K184" s="7">
        <v>0</v>
      </c>
      <c r="L184" s="7">
        <v>0</v>
      </c>
      <c r="M184" s="8">
        <v>0</v>
      </c>
      <c r="N184" s="8"/>
      <c r="O184" s="8"/>
      <c r="P184" s="8">
        <f>K184*M184</f>
        <v>0</v>
      </c>
      <c r="Q184" s="8"/>
      <c r="S184" s="23"/>
    </row>
    <row r="185" spans="1:19" s="7" customFormat="1" x14ac:dyDescent="0.45">
      <c r="A185" s="16">
        <f t="shared" si="54"/>
        <v>124</v>
      </c>
      <c r="D185" s="23" t="s">
        <v>125</v>
      </c>
      <c r="E185" s="23" t="s">
        <v>102</v>
      </c>
      <c r="G185" s="23" t="s">
        <v>114</v>
      </c>
      <c r="I185" s="23" t="s">
        <v>76</v>
      </c>
      <c r="K185" s="7">
        <v>0</v>
      </c>
      <c r="L185" s="7">
        <v>0</v>
      </c>
      <c r="M185" s="8"/>
      <c r="N185" s="8">
        <v>100000</v>
      </c>
      <c r="O185" s="8"/>
      <c r="P185" s="8"/>
      <c r="Q185" s="8">
        <f>K185*L185*N185</f>
        <v>0</v>
      </c>
      <c r="S185" s="23"/>
    </row>
    <row r="186" spans="1:19" s="7" customFormat="1" x14ac:dyDescent="0.45">
      <c r="A186" s="16">
        <f t="shared" si="54"/>
        <v>125</v>
      </c>
      <c r="D186" s="23" t="s">
        <v>125</v>
      </c>
      <c r="E186" s="23" t="s">
        <v>102</v>
      </c>
      <c r="G186" s="23" t="s">
        <v>117</v>
      </c>
      <c r="I186" s="23" t="s">
        <v>76</v>
      </c>
      <c r="K186" s="7">
        <v>0</v>
      </c>
      <c r="L186" s="7">
        <v>0</v>
      </c>
      <c r="M186" s="8"/>
      <c r="N186" s="8">
        <v>100000</v>
      </c>
      <c r="O186" s="8"/>
      <c r="P186" s="8"/>
      <c r="Q186" s="8">
        <f>K186*L186*N186</f>
        <v>0</v>
      </c>
      <c r="S186" s="23"/>
    </row>
    <row r="187" spans="1:19" s="7" customFormat="1" x14ac:dyDescent="0.45">
      <c r="A187" s="16">
        <f t="shared" si="54"/>
        <v>126</v>
      </c>
      <c r="D187" s="23" t="s">
        <v>125</v>
      </c>
      <c r="E187" s="23" t="s">
        <v>102</v>
      </c>
      <c r="G187" s="23" t="s">
        <v>116</v>
      </c>
      <c r="I187" s="23" t="s">
        <v>76</v>
      </c>
      <c r="K187" s="7">
        <v>0</v>
      </c>
      <c r="L187" s="7">
        <v>0</v>
      </c>
      <c r="M187" s="8"/>
      <c r="N187" s="8">
        <v>100000</v>
      </c>
      <c r="O187" s="8"/>
      <c r="P187" s="8"/>
      <c r="Q187" s="8">
        <f>K187*L187*N187</f>
        <v>0</v>
      </c>
      <c r="S187" s="23"/>
    </row>
    <row r="188" spans="1:19" s="7" customFormat="1" x14ac:dyDescent="0.45">
      <c r="A188" s="16">
        <f t="shared" si="54"/>
        <v>127</v>
      </c>
      <c r="D188" s="23" t="s">
        <v>125</v>
      </c>
      <c r="E188" s="23" t="s">
        <v>102</v>
      </c>
      <c r="G188" s="23" t="s">
        <v>115</v>
      </c>
      <c r="I188" s="23" t="s">
        <v>76</v>
      </c>
      <c r="K188" s="7">
        <v>0</v>
      </c>
      <c r="L188" s="7">
        <v>0</v>
      </c>
      <c r="M188" s="8"/>
      <c r="N188" s="8">
        <v>100000</v>
      </c>
      <c r="O188" s="8"/>
      <c r="P188" s="8"/>
      <c r="Q188" s="8">
        <f>K188*L188*N188</f>
        <v>0</v>
      </c>
      <c r="S188" s="23"/>
    </row>
    <row r="189" spans="1:19" s="7" customFormat="1" x14ac:dyDescent="0.45">
      <c r="A189" s="16">
        <f t="shared" si="54"/>
        <v>128</v>
      </c>
      <c r="D189" s="23" t="s">
        <v>125</v>
      </c>
      <c r="E189" s="23" t="s">
        <v>102</v>
      </c>
      <c r="G189" s="23" t="s">
        <v>118</v>
      </c>
      <c r="I189" s="23" t="s">
        <v>133</v>
      </c>
      <c r="K189" s="7">
        <v>0</v>
      </c>
      <c r="L189" s="7">
        <v>0</v>
      </c>
      <c r="M189" s="8">
        <v>0</v>
      </c>
      <c r="N189" s="8"/>
      <c r="O189" s="8"/>
      <c r="P189" s="8">
        <f>K189*M189</f>
        <v>0</v>
      </c>
      <c r="Q189" s="8"/>
      <c r="S189" s="23"/>
    </row>
    <row r="190" spans="1:19" s="7" customFormat="1" x14ac:dyDescent="0.45">
      <c r="A190" s="16">
        <f t="shared" si="54"/>
        <v>129</v>
      </c>
      <c r="D190" s="23" t="s">
        <v>125</v>
      </c>
      <c r="E190" s="23" t="s">
        <v>102</v>
      </c>
      <c r="G190" s="23" t="s">
        <v>119</v>
      </c>
      <c r="I190" s="23" t="s">
        <v>133</v>
      </c>
      <c r="K190" s="7">
        <v>0</v>
      </c>
      <c r="L190" s="7">
        <v>0</v>
      </c>
      <c r="M190" s="8">
        <v>0</v>
      </c>
      <c r="N190" s="8"/>
      <c r="O190" s="8"/>
      <c r="P190" s="8">
        <f>K190*M190</f>
        <v>0</v>
      </c>
      <c r="Q190" s="8"/>
      <c r="S190" s="23"/>
    </row>
    <row r="191" spans="1:19" s="7" customFormat="1" x14ac:dyDescent="0.45">
      <c r="A191" s="16">
        <f t="shared" si="54"/>
        <v>130</v>
      </c>
      <c r="D191" s="23" t="s">
        <v>125</v>
      </c>
      <c r="E191" s="23" t="s">
        <v>102</v>
      </c>
      <c r="G191" s="23" t="s">
        <v>120</v>
      </c>
      <c r="I191" s="23" t="s">
        <v>133</v>
      </c>
      <c r="K191" s="7">
        <v>0</v>
      </c>
      <c r="L191" s="7">
        <v>0</v>
      </c>
      <c r="M191" s="8">
        <v>0</v>
      </c>
      <c r="N191" s="8"/>
      <c r="O191" s="8"/>
      <c r="P191" s="8">
        <f>K191*M191</f>
        <v>0</v>
      </c>
      <c r="Q191" s="8"/>
      <c r="S191" s="23"/>
    </row>
    <row r="192" spans="1:19" s="7" customFormat="1" x14ac:dyDescent="0.45">
      <c r="A192" s="16">
        <f t="shared" si="54"/>
        <v>131</v>
      </c>
      <c r="D192" s="23" t="s">
        <v>125</v>
      </c>
      <c r="E192" s="23" t="s">
        <v>102</v>
      </c>
      <c r="G192" s="23" t="s">
        <v>63</v>
      </c>
      <c r="I192" s="23" t="s">
        <v>133</v>
      </c>
      <c r="K192" s="7">
        <v>0</v>
      </c>
      <c r="L192" s="7">
        <v>0</v>
      </c>
      <c r="M192" s="8">
        <v>0</v>
      </c>
      <c r="N192" s="8"/>
      <c r="O192" s="8"/>
      <c r="P192" s="8">
        <f>K192*M192</f>
        <v>0</v>
      </c>
      <c r="Q192" s="8"/>
      <c r="S192" s="23"/>
    </row>
    <row r="193" spans="1:19" s="7" customFormat="1" x14ac:dyDescent="0.45">
      <c r="A193" s="16">
        <f t="shared" si="54"/>
        <v>132</v>
      </c>
      <c r="D193" s="7" t="s">
        <v>110</v>
      </c>
      <c r="E193" s="7" t="s">
        <v>102</v>
      </c>
      <c r="G193" s="7" t="s">
        <v>75</v>
      </c>
      <c r="I193" s="7" t="s">
        <v>137</v>
      </c>
      <c r="K193" s="7">
        <v>1</v>
      </c>
      <c r="L193" s="7">
        <v>2</v>
      </c>
      <c r="N193" s="8">
        <v>80000</v>
      </c>
      <c r="O193" s="8"/>
      <c r="P193" s="8"/>
      <c r="Q193" s="8">
        <f>K193*L193*N193</f>
        <v>160000</v>
      </c>
    </row>
    <row r="194" spans="1:19" s="7" customFormat="1" ht="14.65" thickBot="1" x14ac:dyDescent="0.5">
      <c r="A194" s="16">
        <f t="shared" si="54"/>
        <v>133</v>
      </c>
      <c r="D194" s="7" t="s">
        <v>109</v>
      </c>
      <c r="E194" s="7" t="s">
        <v>102</v>
      </c>
      <c r="G194" s="7" t="s">
        <v>75</v>
      </c>
      <c r="I194" s="7" t="s">
        <v>137</v>
      </c>
      <c r="K194" s="52">
        <v>1</v>
      </c>
      <c r="L194" s="52">
        <v>1.5</v>
      </c>
      <c r="N194" s="9">
        <v>140000</v>
      </c>
      <c r="O194" s="9"/>
      <c r="P194" s="9"/>
      <c r="Q194" s="8">
        <f>K194*L194*N194</f>
        <v>210000</v>
      </c>
      <c r="S194" s="7" t="s">
        <v>80</v>
      </c>
    </row>
    <row r="195" spans="1:19" s="14" customFormat="1" ht="14.65" thickBot="1" x14ac:dyDescent="0.5">
      <c r="A195" s="17"/>
      <c r="D195" s="14" t="s">
        <v>134</v>
      </c>
      <c r="P195" s="15">
        <f>SUM(P145:P194)</f>
        <v>0</v>
      </c>
      <c r="Q195" s="15">
        <f>SUM(Q145:Q194)</f>
        <v>5386000</v>
      </c>
    </row>
    <row r="196" spans="1:19" s="37" customFormat="1" ht="14.65" thickBot="1" x14ac:dyDescent="0.5">
      <c r="A196" s="36"/>
    </row>
    <row r="197" spans="1:19" s="26" customFormat="1" ht="14.65" thickBot="1" x14ac:dyDescent="0.5">
      <c r="A197" s="24"/>
      <c r="D197" s="25" t="s">
        <v>135</v>
      </c>
      <c r="P197" s="35">
        <f>P195</f>
        <v>0</v>
      </c>
      <c r="Q197" s="35">
        <f>Q195</f>
        <v>5386000</v>
      </c>
    </row>
    <row r="198" spans="1:19" s="37" customFormat="1" ht="14.65" thickBot="1" x14ac:dyDescent="0.5">
      <c r="A198" s="36"/>
    </row>
    <row r="199" spans="1:19" s="26" customFormat="1" ht="14.65" thickBot="1" x14ac:dyDescent="0.5">
      <c r="A199" s="24"/>
      <c r="D199" s="25" t="s">
        <v>136</v>
      </c>
      <c r="P199" s="35"/>
      <c r="Q199" s="35">
        <f>Q138+Q197</f>
        <v>6994193.5693333335</v>
      </c>
    </row>
    <row r="201" spans="1:19" x14ac:dyDescent="0.45">
      <c r="B201" s="56" t="s">
        <v>140</v>
      </c>
      <c r="C201" s="56"/>
      <c r="D201" s="38"/>
      <c r="E201" s="38"/>
      <c r="F201" s="38"/>
      <c r="G201" s="38"/>
      <c r="H201" s="38"/>
      <c r="I201" s="38"/>
      <c r="J201" s="38"/>
      <c r="K201" s="38"/>
    </row>
    <row r="202" spans="1:19" x14ac:dyDescent="0.45">
      <c r="B202" s="39"/>
      <c r="C202" s="39"/>
      <c r="D202" s="38"/>
      <c r="E202" s="38"/>
      <c r="F202" s="38"/>
      <c r="G202" s="38"/>
      <c r="H202" s="38"/>
      <c r="I202" s="38"/>
      <c r="J202" s="38"/>
      <c r="K202" s="38"/>
    </row>
    <row r="203" spans="1:19" x14ac:dyDescent="0.45">
      <c r="B203" s="39"/>
      <c r="C203" s="39"/>
      <c r="D203" s="38" t="s">
        <v>101</v>
      </c>
      <c r="E203" s="38"/>
      <c r="F203" s="38"/>
      <c r="G203" s="38"/>
      <c r="H203" s="38"/>
      <c r="I203" s="38"/>
      <c r="J203" s="38"/>
      <c r="K203" s="38"/>
    </row>
    <row r="204" spans="1:19" x14ac:dyDescent="0.45">
      <c r="B204" s="38"/>
      <c r="C204" s="38"/>
      <c r="D204" s="38"/>
      <c r="E204" s="38"/>
      <c r="F204" s="38"/>
      <c r="G204" s="38" t="s">
        <v>95</v>
      </c>
      <c r="H204" s="38"/>
      <c r="I204" s="38" t="s">
        <v>96</v>
      </c>
      <c r="J204" s="38"/>
      <c r="K204" s="38" t="s">
        <v>97</v>
      </c>
    </row>
    <row r="205" spans="1:19" x14ac:dyDescent="0.45">
      <c r="B205" s="38"/>
      <c r="C205" s="38"/>
      <c r="D205" s="38" t="s">
        <v>93</v>
      </c>
      <c r="E205" s="38"/>
      <c r="F205" s="38"/>
      <c r="G205" s="40">
        <f>SUM(N35:N40)</f>
        <v>3759.9999999999995</v>
      </c>
      <c r="H205" s="38"/>
      <c r="I205" s="38">
        <f>L35</f>
        <v>268</v>
      </c>
      <c r="J205" s="38"/>
      <c r="K205" s="41">
        <f>G205*I205</f>
        <v>1007679.9999999999</v>
      </c>
    </row>
    <row r="206" spans="1:19" x14ac:dyDescent="0.45">
      <c r="B206" s="38"/>
      <c r="C206" s="38"/>
      <c r="D206" s="38" t="s">
        <v>94</v>
      </c>
      <c r="E206" s="38"/>
      <c r="F206" s="38"/>
      <c r="G206" s="40">
        <f>SUM(N79*4,N80,N81,N82,N83,4*N84,N85)</f>
        <v>11251.549333333332</v>
      </c>
      <c r="H206" s="38"/>
      <c r="I206" s="38">
        <f>L80</f>
        <v>33</v>
      </c>
      <c r="J206" s="38"/>
      <c r="K206" s="41">
        <f>G206*I206</f>
        <v>371301.12799999997</v>
      </c>
    </row>
    <row r="207" spans="1:19" x14ac:dyDescent="0.45">
      <c r="B207" s="38"/>
      <c r="C207" s="38"/>
      <c r="D207" s="38" t="s">
        <v>98</v>
      </c>
      <c r="E207" s="38"/>
      <c r="F207" s="38"/>
      <c r="G207" s="40">
        <f>N129</f>
        <v>266.66666666666663</v>
      </c>
      <c r="H207" s="38"/>
      <c r="I207" s="38">
        <f>L129</f>
        <v>614</v>
      </c>
      <c r="J207" s="38"/>
      <c r="K207" s="41">
        <f>G207*I207</f>
        <v>163733.33333333331</v>
      </c>
    </row>
    <row r="208" spans="1:19" x14ac:dyDescent="0.45">
      <c r="B208" s="38"/>
      <c r="C208" s="38"/>
      <c r="D208" s="38" t="s">
        <v>99</v>
      </c>
      <c r="E208" s="38"/>
      <c r="F208" s="38"/>
      <c r="G208" s="40">
        <f>N130</f>
        <v>100</v>
      </c>
      <c r="H208" s="38"/>
      <c r="I208" s="38">
        <f>L130</f>
        <v>614</v>
      </c>
      <c r="J208" s="38"/>
      <c r="K208" s="41">
        <f>G208*I208</f>
        <v>61400</v>
      </c>
    </row>
    <row r="209" spans="2:11" x14ac:dyDescent="0.45">
      <c r="B209" s="38"/>
      <c r="C209" s="38"/>
      <c r="D209" s="38"/>
      <c r="E209" s="38"/>
      <c r="F209" s="38"/>
      <c r="G209" s="40"/>
      <c r="H209" s="38"/>
      <c r="I209" s="38"/>
      <c r="J209" s="38"/>
      <c r="K209" s="41"/>
    </row>
    <row r="210" spans="2:11" x14ac:dyDescent="0.45">
      <c r="B210" s="38"/>
      <c r="C210" s="38"/>
      <c r="D210" s="38"/>
      <c r="E210" s="38"/>
      <c r="F210" s="38"/>
      <c r="G210" s="38"/>
      <c r="H210" s="38"/>
      <c r="I210" s="42" t="s">
        <v>134</v>
      </c>
      <c r="J210" s="38"/>
      <c r="K210" s="43">
        <f>SUM(K205,K206,K207,K208)</f>
        <v>1604114.461333333</v>
      </c>
    </row>
    <row r="211" spans="2:11" x14ac:dyDescent="0.45">
      <c r="B211" s="38"/>
      <c r="C211" s="38"/>
      <c r="D211" s="38"/>
      <c r="E211" s="38"/>
      <c r="F211" s="38"/>
      <c r="G211" s="38"/>
      <c r="H211" s="38"/>
      <c r="I211" s="38"/>
      <c r="J211" s="38"/>
      <c r="K211" s="38"/>
    </row>
    <row r="212" spans="2:11" x14ac:dyDescent="0.45">
      <c r="B212" s="38"/>
      <c r="C212" s="38"/>
      <c r="D212" s="38"/>
      <c r="E212" s="38"/>
      <c r="F212" s="38"/>
      <c r="G212" s="38"/>
      <c r="H212" s="38"/>
      <c r="I212" s="38"/>
      <c r="J212" s="38"/>
      <c r="K212" s="38"/>
    </row>
    <row r="213" spans="2:11" x14ac:dyDescent="0.45">
      <c r="B213" s="38"/>
      <c r="C213" s="38"/>
      <c r="D213" s="38" t="s">
        <v>100</v>
      </c>
      <c r="E213" s="38"/>
      <c r="F213" s="38"/>
      <c r="G213" s="38"/>
      <c r="H213" s="38"/>
      <c r="I213" s="38"/>
      <c r="J213" s="38"/>
      <c r="K213" s="38"/>
    </row>
    <row r="214" spans="2:11" x14ac:dyDescent="0.45">
      <c r="B214" s="38"/>
      <c r="C214" s="38"/>
      <c r="D214" s="38"/>
      <c r="E214" s="38"/>
      <c r="F214" s="38"/>
      <c r="G214" s="38"/>
      <c r="H214" s="38"/>
      <c r="I214" s="38"/>
      <c r="J214" s="38"/>
      <c r="K214" s="38"/>
    </row>
    <row r="215" spans="2:11" x14ac:dyDescent="0.45">
      <c r="B215" s="38"/>
      <c r="C215" s="38"/>
      <c r="D215" s="38"/>
      <c r="E215" s="38"/>
      <c r="F215" s="38"/>
      <c r="G215" s="38" t="s">
        <v>103</v>
      </c>
      <c r="H215" s="38"/>
      <c r="I215" s="38" t="s">
        <v>104</v>
      </c>
      <c r="J215" s="38"/>
      <c r="K215" s="38" t="s">
        <v>105</v>
      </c>
    </row>
    <row r="216" spans="2:11" x14ac:dyDescent="0.45">
      <c r="B216" s="38"/>
      <c r="C216" s="38"/>
      <c r="D216" s="38" t="s">
        <v>106</v>
      </c>
      <c r="E216" s="38"/>
      <c r="F216" s="38"/>
      <c r="G216" s="40">
        <f>N194/12</f>
        <v>11666.666666666666</v>
      </c>
      <c r="H216" s="38"/>
      <c r="I216" s="38">
        <f>L194*12</f>
        <v>18</v>
      </c>
      <c r="J216" s="38"/>
      <c r="K216" s="41">
        <f>G216*I216</f>
        <v>210000</v>
      </c>
    </row>
    <row r="217" spans="2:11" x14ac:dyDescent="0.45">
      <c r="B217" s="38"/>
      <c r="C217" s="38"/>
      <c r="D217" s="38" t="s">
        <v>107</v>
      </c>
      <c r="E217" s="38"/>
      <c r="F217" s="38"/>
      <c r="G217" s="40">
        <f>N193/12</f>
        <v>6666.666666666667</v>
      </c>
      <c r="H217" s="38"/>
      <c r="I217" s="38">
        <f>L193*12</f>
        <v>24</v>
      </c>
      <c r="J217" s="38"/>
      <c r="K217" s="41">
        <f>G217*I217</f>
        <v>160000</v>
      </c>
    </row>
    <row r="218" spans="2:11" x14ac:dyDescent="0.45">
      <c r="B218" s="38"/>
      <c r="C218" s="38"/>
      <c r="D218" s="38"/>
      <c r="E218" s="38"/>
      <c r="F218" s="38"/>
      <c r="G218" s="38"/>
      <c r="H218" s="38"/>
      <c r="I218" s="38"/>
      <c r="J218" s="38"/>
      <c r="K218" s="41"/>
    </row>
    <row r="219" spans="2:11" x14ac:dyDescent="0.45">
      <c r="B219" s="38"/>
      <c r="C219" s="38"/>
      <c r="D219" s="38"/>
      <c r="E219" s="38"/>
      <c r="F219" s="38"/>
      <c r="G219" s="38"/>
      <c r="H219" s="38"/>
      <c r="I219" s="42" t="s">
        <v>134</v>
      </c>
      <c r="J219" s="38"/>
      <c r="K219" s="43">
        <f>SUM(K216,K217)</f>
        <v>370000</v>
      </c>
    </row>
    <row r="220" spans="2:11" x14ac:dyDescent="0.45">
      <c r="B220" s="38"/>
      <c r="C220" s="38"/>
      <c r="D220" s="38"/>
      <c r="E220" s="38"/>
      <c r="F220" s="38"/>
      <c r="G220" s="38"/>
      <c r="H220" s="38"/>
      <c r="I220" s="38"/>
      <c r="J220" s="38"/>
      <c r="K220" s="38"/>
    </row>
    <row r="221" spans="2:11" x14ac:dyDescent="0.45">
      <c r="B221" s="38"/>
      <c r="C221" s="38"/>
      <c r="D221" s="38"/>
      <c r="E221" s="38"/>
      <c r="F221" s="38"/>
      <c r="G221" s="38"/>
      <c r="H221" s="38"/>
      <c r="I221" s="38"/>
      <c r="J221" s="38"/>
      <c r="K221" s="38"/>
    </row>
    <row r="222" spans="2:11" ht="14.65" thickBot="1" x14ac:dyDescent="0.5">
      <c r="B222" s="46"/>
      <c r="C222" s="46"/>
      <c r="D222" s="46"/>
      <c r="E222" s="46"/>
      <c r="F222" s="46"/>
      <c r="G222" s="46"/>
      <c r="H222" s="46"/>
      <c r="I222" s="47" t="s">
        <v>108</v>
      </c>
      <c r="J222" s="46"/>
      <c r="K222" s="48">
        <f>K210+K219</f>
        <v>1974114.461333333</v>
      </c>
    </row>
    <row r="224" spans="2:11" x14ac:dyDescent="0.45">
      <c r="B224" s="49" t="s">
        <v>141</v>
      </c>
      <c r="C224" s="45"/>
      <c r="D224" s="45"/>
      <c r="E224" s="45"/>
      <c r="F224" s="45"/>
      <c r="G224" s="45"/>
      <c r="H224" s="45"/>
      <c r="I224" s="45"/>
      <c r="J224" s="45"/>
      <c r="K224" s="45"/>
    </row>
    <row r="225" spans="2:11" x14ac:dyDescent="0.45">
      <c r="B225" s="45"/>
      <c r="C225" s="45"/>
      <c r="D225" s="45"/>
      <c r="E225" s="45"/>
      <c r="F225" s="45"/>
      <c r="G225" s="45"/>
      <c r="H225" s="45"/>
      <c r="I225" s="45"/>
      <c r="J225" s="45"/>
      <c r="K225" s="45"/>
    </row>
    <row r="226" spans="2:11" x14ac:dyDescent="0.45">
      <c r="B226" s="45"/>
      <c r="C226" s="45"/>
      <c r="D226" s="45"/>
      <c r="E226" s="45"/>
      <c r="F226" s="45"/>
      <c r="G226" s="45"/>
      <c r="H226" s="45"/>
      <c r="I226" s="45"/>
      <c r="J226" s="45"/>
      <c r="K226" s="45"/>
    </row>
    <row r="227" spans="2:11" x14ac:dyDescent="0.45">
      <c r="B227" s="45"/>
      <c r="C227" s="45"/>
      <c r="D227" s="45"/>
      <c r="E227" s="45"/>
      <c r="F227" s="45"/>
      <c r="G227" s="45"/>
      <c r="H227" s="45"/>
      <c r="I227" s="45"/>
      <c r="J227" s="45"/>
      <c r="K227" s="45"/>
    </row>
    <row r="228" spans="2:11" x14ac:dyDescent="0.45">
      <c r="B228" s="45"/>
      <c r="C228" s="45"/>
      <c r="D228" s="45"/>
      <c r="E228" s="45"/>
      <c r="F228" s="45"/>
      <c r="G228" s="45"/>
      <c r="H228" s="45"/>
      <c r="I228" s="45"/>
      <c r="J228" s="45"/>
      <c r="K228" s="45"/>
    </row>
    <row r="229" spans="2:11" x14ac:dyDescent="0.45">
      <c r="B229" s="45"/>
      <c r="C229" s="45"/>
      <c r="D229" s="45"/>
      <c r="E229" s="45"/>
      <c r="F229" s="45"/>
      <c r="G229" s="45"/>
      <c r="H229" s="45"/>
      <c r="I229" s="45"/>
      <c r="J229" s="45"/>
      <c r="K229" s="45"/>
    </row>
    <row r="230" spans="2:11" x14ac:dyDescent="0.45">
      <c r="B230" s="45"/>
      <c r="C230" s="45"/>
      <c r="D230" s="45"/>
      <c r="E230" s="45"/>
      <c r="F230" s="45"/>
      <c r="G230" s="45"/>
      <c r="H230" s="45"/>
      <c r="I230" s="45"/>
      <c r="J230" s="45"/>
      <c r="K230" s="45"/>
    </row>
    <row r="231" spans="2:11" x14ac:dyDescent="0.45">
      <c r="B231" s="45"/>
      <c r="C231" s="45"/>
      <c r="D231" s="45"/>
      <c r="E231" s="45"/>
      <c r="F231" s="45"/>
      <c r="G231" s="45"/>
      <c r="H231" s="45"/>
      <c r="I231" s="45"/>
      <c r="J231" s="45"/>
      <c r="K231" s="45"/>
    </row>
    <row r="232" spans="2:11" x14ac:dyDescent="0.45">
      <c r="B232" s="45"/>
      <c r="C232" s="45"/>
      <c r="D232" s="45"/>
      <c r="E232" s="45"/>
      <c r="F232" s="45"/>
      <c r="G232" s="45"/>
      <c r="H232" s="45"/>
      <c r="I232" s="45"/>
      <c r="J232" s="45"/>
      <c r="K232" s="45"/>
    </row>
    <row r="233" spans="2:11" x14ac:dyDescent="0.45">
      <c r="B233" s="45"/>
      <c r="C233" s="45"/>
      <c r="D233" s="45"/>
      <c r="E233" s="45"/>
      <c r="F233" s="45"/>
      <c r="G233" s="45"/>
      <c r="H233" s="45"/>
      <c r="I233" s="45"/>
      <c r="J233" s="45"/>
      <c r="K233" s="45"/>
    </row>
    <row r="234" spans="2:11" x14ac:dyDescent="0.45">
      <c r="B234" s="45"/>
      <c r="C234" s="45"/>
      <c r="D234" s="45"/>
      <c r="E234" s="45"/>
      <c r="F234" s="45"/>
      <c r="G234" s="45"/>
      <c r="H234" s="45"/>
      <c r="I234" s="45"/>
      <c r="J234" s="45"/>
      <c r="K234" s="45"/>
    </row>
    <row r="235" spans="2:11" x14ac:dyDescent="0.45">
      <c r="B235" s="45"/>
      <c r="C235" s="45"/>
      <c r="D235" s="45"/>
      <c r="E235" s="45"/>
      <c r="F235" s="45"/>
      <c r="G235" s="45"/>
      <c r="H235" s="45"/>
      <c r="I235" s="45"/>
      <c r="J235" s="45"/>
      <c r="K235" s="45"/>
    </row>
    <row r="236" spans="2:11" x14ac:dyDescent="0.45">
      <c r="B236" s="45"/>
      <c r="C236" s="45"/>
      <c r="D236" s="45"/>
      <c r="E236" s="45"/>
      <c r="F236" s="45"/>
      <c r="G236" s="45"/>
      <c r="H236" s="45"/>
      <c r="I236" s="45"/>
      <c r="J236" s="45"/>
      <c r="K236" s="45"/>
    </row>
    <row r="237" spans="2:11" x14ac:dyDescent="0.45">
      <c r="B237" s="45"/>
      <c r="C237" s="45"/>
      <c r="D237" s="45"/>
      <c r="E237" s="45"/>
      <c r="F237" s="45"/>
      <c r="G237" s="45"/>
      <c r="H237" s="45"/>
      <c r="I237" s="45"/>
      <c r="J237" s="45"/>
      <c r="K237" s="45"/>
    </row>
    <row r="238" spans="2:11" x14ac:dyDescent="0.45">
      <c r="B238" s="45"/>
      <c r="C238" s="45"/>
      <c r="D238" s="45"/>
      <c r="E238" s="45"/>
      <c r="F238" s="45"/>
      <c r="G238" s="45"/>
      <c r="H238" s="45"/>
      <c r="I238" s="45"/>
      <c r="J238" s="45"/>
      <c r="K238" s="45"/>
    </row>
    <row r="239" spans="2:11" x14ac:dyDescent="0.45">
      <c r="B239" s="45"/>
      <c r="C239" s="45"/>
      <c r="D239" s="45"/>
      <c r="E239" s="45"/>
      <c r="F239" s="45"/>
      <c r="G239" s="45"/>
      <c r="H239" s="45"/>
      <c r="I239" s="45"/>
      <c r="J239" s="45"/>
      <c r="K239" s="45"/>
    </row>
    <row r="240" spans="2:11" x14ac:dyDescent="0.45">
      <c r="B240" s="45"/>
      <c r="C240" s="45"/>
      <c r="D240" s="45"/>
      <c r="E240" s="45"/>
      <c r="F240" s="45"/>
      <c r="G240" s="45"/>
      <c r="H240" s="45"/>
      <c r="I240" s="45"/>
      <c r="J240" s="45"/>
      <c r="K240" s="45"/>
    </row>
    <row r="241" spans="2:11" x14ac:dyDescent="0.45">
      <c r="B241" s="45"/>
      <c r="C241" s="45"/>
      <c r="D241" s="45"/>
      <c r="E241" s="45"/>
      <c r="F241" s="45"/>
      <c r="G241" s="45"/>
      <c r="H241" s="45"/>
      <c r="I241" s="45"/>
      <c r="J241" s="45"/>
      <c r="K241" s="45"/>
    </row>
  </sheetData>
  <mergeCells count="1">
    <mergeCell ref="B201:C201"/>
  </mergeCells>
  <pageMargins left="0.7" right="0.7" top="0.75" bottom="0.75" header="0.51180555555555496" footer="0.51180555555555496"/>
  <pageSetup scale="56" firstPageNumber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"/>
  <sheetViews>
    <sheetView workbookViewId="0">
      <selection activeCell="J24" sqref="J24"/>
    </sheetView>
  </sheetViews>
  <sheetFormatPr defaultRowHeight="14.25" x14ac:dyDescent="0.45"/>
  <cols>
    <col min="7" max="7" width="9.19921875" customWidth="1"/>
    <col min="8" max="8" width="14.1328125" customWidth="1"/>
    <col min="9" max="9" width="13.19921875" customWidth="1"/>
  </cols>
  <sheetData>
    <row r="2" spans="2:9" x14ac:dyDescent="0.45">
      <c r="B2" t="s">
        <v>81</v>
      </c>
      <c r="E2" t="s">
        <v>83</v>
      </c>
      <c r="F2" t="s">
        <v>82</v>
      </c>
      <c r="H2" t="s">
        <v>84</v>
      </c>
      <c r="I2" t="s">
        <v>85</v>
      </c>
    </row>
    <row r="4" spans="2:9" x14ac:dyDescent="0.45">
      <c r="C4" t="s">
        <v>5</v>
      </c>
      <c r="E4">
        <v>224</v>
      </c>
      <c r="F4">
        <f>_xlfn.FLOOR.MATH(E4*1.2)</f>
        <v>268</v>
      </c>
      <c r="H4">
        <v>900</v>
      </c>
      <c r="I4">
        <f>H4*F4</f>
        <v>241200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mgericke</dc:creator>
  <cp:lastModifiedBy>mgericke</cp:lastModifiedBy>
  <cp:revision>0</cp:revision>
  <cp:lastPrinted>2016-08-16T14:31:35Z</cp:lastPrinted>
  <dcterms:created xsi:type="dcterms:W3CDTF">2015-01-14T16:07:08Z</dcterms:created>
  <dcterms:modified xsi:type="dcterms:W3CDTF">2016-08-16T14:32:11Z</dcterms:modified>
</cp:coreProperties>
</file>