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9330" windowWidth="4080" windowHeight="8715" tabRatio="592" firstSheet="5" activeTab="5"/>
  </bookViews>
  <sheets>
    <sheet name="Sheet1" sheetId="3" state="veryHidden" r:id="rId1"/>
    <sheet name="Sheet4" sheetId="84" state="veryHidden" r:id="rId2"/>
    <sheet name="Sheet5" sheetId="136" state="veryHidden" r:id="rId3"/>
    <sheet name="Sheet6" sheetId="155" state="veryHidden" r:id="rId4"/>
    <sheet name="Sheet8" sheetId="196" state="veryHidden" r:id="rId5"/>
    <sheet name="CavID_working_sheet" sheetId="39" r:id="rId6"/>
    <sheet name="Sheet3" sheetId="76" state="veryHidden" r:id="rId7"/>
    <sheet name="Sheet2" sheetId="40" state="veryHidden" r:id="rId8"/>
    <sheet name="Q_loaded" sheetId="102" r:id="rId9"/>
    <sheet name="R_Mono" sheetId="199" r:id="rId10"/>
    <sheet name="R_Dipole" sheetId="200" r:id="rId11"/>
    <sheet name="GUIDE_Acceptance_Criteria" sheetId="118" r:id="rId12"/>
    <sheet name="Sheet7" sheetId="156" state="veryHidden" r:id="rId13"/>
  </sheets>
  <calcPr calcId="145621"/>
</workbook>
</file>

<file path=xl/calcChain.xml><?xml version="1.0" encoding="utf-8"?>
<calcChain xmlns="http://schemas.openxmlformats.org/spreadsheetml/2006/main">
  <c r="U120" i="39" l="1"/>
  <c r="V113" i="39"/>
  <c r="V112" i="39"/>
  <c r="V124" i="39"/>
  <c r="V123" i="39"/>
  <c r="V185" i="39"/>
  <c r="V184" i="39"/>
  <c r="V183" i="39"/>
  <c r="V182" i="39"/>
  <c r="V181" i="39"/>
  <c r="V180" i="39"/>
  <c r="V179" i="39"/>
  <c r="V178" i="39"/>
  <c r="V177" i="39"/>
  <c r="V176" i="39"/>
  <c r="V148" i="39"/>
  <c r="V147" i="39"/>
  <c r="V146" i="39"/>
  <c r="V145" i="39"/>
  <c r="V144" i="39"/>
  <c r="V143" i="39"/>
  <c r="V142" i="39"/>
  <c r="V141" i="39"/>
  <c r="V140" i="39"/>
  <c r="V139" i="39"/>
  <c r="V138" i="39"/>
  <c r="V137" i="39"/>
  <c r="V72" i="39"/>
  <c r="V71" i="39"/>
  <c r="V70" i="39"/>
  <c r="V69" i="39"/>
  <c r="V68" i="39"/>
  <c r="V67" i="39"/>
  <c r="V66" i="39"/>
  <c r="V65" i="39"/>
  <c r="V64" i="39"/>
  <c r="V63" i="39"/>
  <c r="V62" i="39"/>
  <c r="V61" i="39"/>
  <c r="V58" i="39"/>
  <c r="V57" i="39"/>
  <c r="V56" i="39"/>
  <c r="V55" i="39"/>
  <c r="V54" i="39"/>
  <c r="V53" i="39"/>
  <c r="V52" i="39"/>
  <c r="V51" i="39"/>
  <c r="V50" i="39"/>
  <c r="V49" i="39"/>
  <c r="V48" i="39"/>
  <c r="V47" i="39"/>
  <c r="V46" i="39"/>
  <c r="V45" i="39"/>
  <c r="V44" i="39"/>
  <c r="V43" i="39"/>
  <c r="V42" i="39"/>
  <c r="V41" i="39"/>
  <c r="V40" i="39"/>
  <c r="V39" i="39"/>
  <c r="V38" i="39"/>
  <c r="V37" i="39"/>
  <c r="V36" i="39"/>
  <c r="V35" i="39"/>
  <c r="S185" i="39"/>
  <c r="S184" i="39"/>
  <c r="S183" i="39"/>
  <c r="S182" i="39"/>
  <c r="S181" i="39"/>
  <c r="S180" i="39"/>
  <c r="S179" i="39"/>
  <c r="S178" i="39"/>
  <c r="S177" i="39"/>
  <c r="S176" i="39"/>
  <c r="S175" i="39"/>
  <c r="S174" i="39"/>
  <c r="S173" i="39"/>
  <c r="S172" i="39"/>
  <c r="S171" i="39"/>
  <c r="S170" i="39"/>
  <c r="S169" i="39"/>
  <c r="S168" i="39"/>
  <c r="S167" i="39"/>
  <c r="S166" i="39"/>
  <c r="S165" i="39"/>
  <c r="S164" i="39"/>
  <c r="S163" i="39"/>
  <c r="S152" i="39"/>
  <c r="S151" i="39"/>
  <c r="S150" i="39"/>
  <c r="S149" i="39"/>
  <c r="S148" i="39"/>
  <c r="S147" i="39"/>
  <c r="S146" i="39"/>
  <c r="S145" i="39"/>
  <c r="S144" i="39"/>
  <c r="S143" i="39"/>
  <c r="S142" i="39"/>
  <c r="S141" i="39"/>
  <c r="S140" i="39"/>
  <c r="S139" i="39"/>
  <c r="S138" i="39"/>
  <c r="S137" i="39"/>
  <c r="S128" i="39"/>
  <c r="S127" i="39"/>
  <c r="S126" i="39"/>
  <c r="S125" i="39"/>
  <c r="S124" i="39"/>
  <c r="S123" i="39"/>
  <c r="S122" i="39"/>
  <c r="S121" i="39"/>
  <c r="S120" i="39"/>
  <c r="S119" i="39"/>
  <c r="S118" i="39"/>
  <c r="S117" i="39"/>
  <c r="S116" i="39"/>
  <c r="S115" i="39"/>
  <c r="S114" i="39"/>
  <c r="S113" i="39"/>
  <c r="S112" i="39"/>
  <c r="S111" i="39"/>
  <c r="S110" i="39"/>
  <c r="S109" i="39"/>
  <c r="S108" i="39"/>
  <c r="S107" i="39"/>
  <c r="S106" i="39"/>
  <c r="S92" i="39"/>
  <c r="S91" i="39"/>
  <c r="S90" i="39"/>
  <c r="S89" i="39"/>
  <c r="S88" i="39"/>
  <c r="S87" i="39"/>
  <c r="S86" i="39"/>
  <c r="S85" i="39"/>
  <c r="S84" i="39"/>
  <c r="S83" i="39"/>
  <c r="S82" i="39"/>
  <c r="S81" i="39"/>
  <c r="S80" i="39"/>
  <c r="S79" i="39"/>
  <c r="S78" i="39"/>
  <c r="S77" i="39"/>
  <c r="S76" i="39"/>
  <c r="S75" i="39"/>
  <c r="S74" i="39"/>
  <c r="S73" i="39"/>
  <c r="S72" i="39"/>
  <c r="S71" i="39"/>
  <c r="S70" i="39"/>
  <c r="S69" i="39"/>
  <c r="S68" i="39"/>
  <c r="S67" i="39"/>
  <c r="S66" i="39"/>
  <c r="S65" i="39"/>
  <c r="S64" i="39"/>
  <c r="S63" i="39"/>
  <c r="S62" i="39"/>
  <c r="S61" i="39"/>
  <c r="S60" i="39"/>
  <c r="S59" i="39"/>
  <c r="S58" i="39"/>
  <c r="S57" i="39"/>
  <c r="S56" i="39"/>
  <c r="S55" i="39"/>
  <c r="S54" i="39"/>
  <c r="S53" i="39"/>
  <c r="S52" i="39"/>
  <c r="S51" i="39"/>
  <c r="S50" i="39"/>
  <c r="S49" i="39"/>
  <c r="S48" i="39"/>
  <c r="S47" i="39"/>
  <c r="S46" i="39"/>
  <c r="S45" i="39"/>
  <c r="S44" i="39"/>
  <c r="S43" i="39"/>
  <c r="S42" i="39"/>
  <c r="S41" i="39"/>
  <c r="S40" i="39"/>
  <c r="S39" i="39"/>
  <c r="S38" i="39"/>
  <c r="S37" i="39"/>
  <c r="S36" i="39"/>
  <c r="S35" i="39"/>
  <c r="S34" i="39"/>
  <c r="S33" i="39"/>
  <c r="S32" i="39"/>
  <c r="S31" i="39"/>
  <c r="Q185" i="39"/>
  <c r="Q184" i="39"/>
  <c r="Q183" i="39"/>
  <c r="Q182" i="39"/>
  <c r="Q181" i="39"/>
  <c r="Q180" i="39"/>
  <c r="Q179" i="39"/>
  <c r="Q178" i="39"/>
  <c r="Q177" i="39"/>
  <c r="Q176" i="39"/>
  <c r="Q175" i="39"/>
  <c r="Q174" i="39"/>
  <c r="Q173" i="39"/>
  <c r="Q172" i="39"/>
  <c r="Q171" i="39"/>
  <c r="Q170" i="39"/>
  <c r="Q169" i="39"/>
  <c r="Q168" i="39"/>
  <c r="Q167" i="39"/>
  <c r="Q166" i="39"/>
  <c r="Q165" i="39"/>
  <c r="Q164" i="39"/>
  <c r="Q163" i="39"/>
  <c r="Q152" i="39"/>
  <c r="Q151" i="39"/>
  <c r="Q150" i="39"/>
  <c r="Q149" i="39"/>
  <c r="Q148" i="39"/>
  <c r="Q147" i="39"/>
  <c r="Q146" i="39"/>
  <c r="Q145" i="39"/>
  <c r="Q144" i="39"/>
  <c r="Q143" i="39"/>
  <c r="Q142" i="39"/>
  <c r="Q141" i="39"/>
  <c r="Q140" i="39"/>
  <c r="Q139" i="39"/>
  <c r="Q138" i="39"/>
  <c r="Q137" i="39"/>
  <c r="Q128" i="39"/>
  <c r="Q127" i="39"/>
  <c r="Q126" i="39"/>
  <c r="Q125" i="39"/>
  <c r="Q124" i="39"/>
  <c r="Q123" i="39"/>
  <c r="Q122" i="39"/>
  <c r="Q121" i="39"/>
  <c r="Q120" i="39"/>
  <c r="Q119" i="39"/>
  <c r="Q118" i="39"/>
  <c r="Q117" i="39"/>
  <c r="Q116" i="39"/>
  <c r="Q115" i="39"/>
  <c r="Q114" i="39"/>
  <c r="Q113" i="39"/>
  <c r="Q112" i="39"/>
  <c r="Q111" i="39"/>
  <c r="Q110" i="39"/>
  <c r="Q109" i="39"/>
  <c r="Q108" i="39"/>
  <c r="Q107" i="39"/>
  <c r="Q106" i="39"/>
  <c r="Q92" i="39"/>
  <c r="Q91" i="39"/>
  <c r="Q90" i="39"/>
  <c r="Q89" i="39"/>
  <c r="Q88" i="39"/>
  <c r="Q87" i="39"/>
  <c r="Q86" i="39"/>
  <c r="Q85" i="39"/>
  <c r="Q84" i="39"/>
  <c r="Q83" i="39"/>
  <c r="Q82" i="39"/>
  <c r="Q81" i="39"/>
  <c r="Q80" i="39"/>
  <c r="Q79" i="39"/>
  <c r="Q78" i="39"/>
  <c r="Q77" i="39"/>
  <c r="Q76" i="39"/>
  <c r="Q75" i="39"/>
  <c r="Q74" i="39"/>
  <c r="Q73" i="39"/>
  <c r="Q72" i="39"/>
  <c r="Q71" i="39"/>
  <c r="Q70" i="39"/>
  <c r="Q69" i="39"/>
  <c r="Q68" i="39"/>
  <c r="Q67" i="39"/>
  <c r="Q66" i="39"/>
  <c r="Q65" i="39"/>
  <c r="Q64" i="39"/>
  <c r="Q63" i="39"/>
  <c r="Q62" i="39"/>
  <c r="Q61" i="39"/>
  <c r="Q60" i="39"/>
  <c r="Q59" i="39"/>
  <c r="Q58" i="39"/>
  <c r="Q57" i="39"/>
  <c r="Q56" i="39"/>
  <c r="Q55" i="39"/>
  <c r="Q54" i="39"/>
  <c r="Q53" i="39"/>
  <c r="Q52" i="39"/>
  <c r="Q51" i="39"/>
  <c r="Q50" i="39"/>
  <c r="Q49" i="39"/>
  <c r="Q48" i="39"/>
  <c r="Q47" i="39"/>
  <c r="Q46" i="39"/>
  <c r="Q45" i="39"/>
  <c r="Q44" i="39"/>
  <c r="Q43" i="39"/>
  <c r="Q42" i="39"/>
  <c r="Q41" i="39"/>
  <c r="Q40" i="39"/>
  <c r="Q39" i="39"/>
  <c r="Q38" i="39"/>
  <c r="Q37" i="39"/>
  <c r="Q36" i="39"/>
  <c r="Q35" i="39"/>
  <c r="Q34" i="39"/>
  <c r="Q33" i="39"/>
  <c r="Q32" i="39"/>
  <c r="Q31" i="39"/>
  <c r="U162" i="39"/>
  <c r="U161" i="39"/>
  <c r="U159" i="39"/>
  <c r="U158" i="39"/>
  <c r="U157" i="39"/>
  <c r="U156" i="39"/>
  <c r="U155" i="39"/>
  <c r="U154" i="39"/>
  <c r="U153" i="39"/>
  <c r="U136" i="39"/>
  <c r="U135" i="39"/>
  <c r="U134" i="39"/>
  <c r="U133" i="39"/>
  <c r="U132" i="39"/>
  <c r="U131" i="39"/>
  <c r="U130" i="39"/>
  <c r="U129" i="39"/>
  <c r="U105" i="39"/>
  <c r="U104" i="39"/>
  <c r="U103" i="39"/>
  <c r="U101" i="39"/>
  <c r="U99" i="39"/>
  <c r="U97" i="39"/>
  <c r="U95" i="39"/>
  <c r="U94" i="39"/>
  <c r="U93" i="39"/>
  <c r="U30" i="39"/>
  <c r="U29" i="39"/>
  <c r="U28" i="39"/>
  <c r="U27" i="39"/>
  <c r="U26" i="39"/>
  <c r="U25" i="39"/>
  <c r="U24" i="39"/>
  <c r="U23" i="39"/>
  <c r="U22" i="39"/>
  <c r="T185" i="39"/>
  <c r="T184" i="39"/>
  <c r="T183" i="39"/>
  <c r="T182" i="39"/>
  <c r="T181" i="39"/>
  <c r="T180" i="39"/>
  <c r="T179" i="39"/>
  <c r="T178" i="39"/>
  <c r="T177" i="39"/>
  <c r="T176" i="39"/>
  <c r="T175" i="39"/>
  <c r="T174" i="39"/>
  <c r="T173" i="39"/>
  <c r="T172" i="39"/>
  <c r="T171" i="39"/>
  <c r="T170" i="39"/>
  <c r="T169" i="39"/>
  <c r="T168" i="39"/>
  <c r="T167" i="39"/>
  <c r="T166" i="39"/>
  <c r="T165" i="39"/>
  <c r="T164" i="39"/>
  <c r="T163" i="39"/>
  <c r="T162" i="39"/>
  <c r="T161" i="39"/>
  <c r="T160" i="39"/>
  <c r="T159" i="39"/>
  <c r="T158" i="39"/>
  <c r="T157" i="39"/>
  <c r="T156" i="39"/>
  <c r="T155" i="39"/>
  <c r="T154" i="39"/>
  <c r="T153" i="39"/>
  <c r="T152" i="39"/>
  <c r="T151" i="39"/>
  <c r="T150" i="39"/>
  <c r="T149" i="39"/>
  <c r="T148" i="39"/>
  <c r="T147" i="39"/>
  <c r="T146" i="39"/>
  <c r="T145" i="39"/>
  <c r="T144" i="39"/>
  <c r="T143" i="39"/>
  <c r="T142" i="39"/>
  <c r="T141" i="39"/>
  <c r="T140" i="39"/>
  <c r="T139" i="39"/>
  <c r="T138" i="39"/>
  <c r="T137" i="39"/>
  <c r="T136" i="39"/>
  <c r="T135" i="39"/>
  <c r="T134" i="39"/>
  <c r="T133" i="39"/>
  <c r="T132" i="39"/>
  <c r="T131" i="39"/>
  <c r="T130" i="39"/>
  <c r="T129" i="39"/>
  <c r="T128" i="39"/>
  <c r="T127" i="39"/>
  <c r="T126" i="39"/>
  <c r="T125" i="39"/>
  <c r="T124" i="39"/>
  <c r="T123" i="39"/>
  <c r="T122" i="39"/>
  <c r="T121" i="39"/>
  <c r="T120" i="39"/>
  <c r="T119" i="39"/>
  <c r="T118" i="39"/>
  <c r="T117" i="39"/>
  <c r="T116" i="39"/>
  <c r="T115" i="39"/>
  <c r="T114" i="39"/>
  <c r="T113" i="39"/>
  <c r="T112" i="39"/>
  <c r="T111" i="39"/>
  <c r="T110" i="39"/>
  <c r="T109" i="39"/>
  <c r="T108" i="39"/>
  <c r="T107" i="39"/>
  <c r="T106" i="39"/>
  <c r="T105" i="39"/>
  <c r="T104" i="39"/>
  <c r="T103" i="39"/>
  <c r="T102" i="39"/>
  <c r="T101" i="39"/>
  <c r="T100" i="39"/>
  <c r="T99" i="39"/>
  <c r="T98" i="39"/>
  <c r="T97" i="39"/>
  <c r="T96" i="39"/>
  <c r="T95" i="39"/>
  <c r="T94" i="39"/>
  <c r="T93" i="39"/>
  <c r="T92" i="39"/>
  <c r="T91" i="39"/>
  <c r="T90" i="39"/>
  <c r="T89" i="39"/>
  <c r="T88" i="39"/>
  <c r="T87" i="39"/>
  <c r="T86" i="39"/>
  <c r="T85" i="39"/>
  <c r="T84" i="39"/>
  <c r="T83" i="39"/>
  <c r="T82" i="39"/>
  <c r="T81" i="39"/>
  <c r="T80" i="39"/>
  <c r="T79" i="39"/>
  <c r="T78" i="39"/>
  <c r="T77" i="39"/>
  <c r="T76" i="39"/>
  <c r="T75" i="39"/>
  <c r="T74" i="39"/>
  <c r="T73" i="39"/>
  <c r="T72" i="39"/>
  <c r="T71" i="39"/>
  <c r="T70" i="39"/>
  <c r="T69" i="39"/>
  <c r="T68" i="39"/>
  <c r="T67" i="39"/>
  <c r="T66" i="39"/>
  <c r="T65" i="39"/>
  <c r="T64" i="39"/>
  <c r="T63" i="39"/>
  <c r="T62" i="39"/>
  <c r="T61" i="39"/>
  <c r="T60" i="39"/>
  <c r="T59" i="39"/>
  <c r="T58" i="39"/>
  <c r="T57" i="39"/>
  <c r="T56" i="39"/>
  <c r="T55" i="39"/>
  <c r="T54" i="39"/>
  <c r="T53" i="39"/>
  <c r="T52" i="39"/>
  <c r="T51" i="39"/>
  <c r="T50" i="39"/>
  <c r="T49" i="39"/>
  <c r="T48" i="39"/>
  <c r="T47" i="39"/>
  <c r="T46" i="39"/>
  <c r="T45" i="39"/>
  <c r="T44" i="39"/>
  <c r="T43" i="39"/>
  <c r="T42" i="39"/>
  <c r="T41" i="39"/>
  <c r="T40" i="39"/>
  <c r="T39" i="39"/>
  <c r="T38" i="39"/>
  <c r="T37" i="39"/>
  <c r="T36" i="39"/>
  <c r="T35" i="39"/>
  <c r="T34" i="39"/>
  <c r="T33" i="39"/>
  <c r="T32" i="39"/>
  <c r="T31" i="39"/>
  <c r="T30" i="39"/>
  <c r="T29" i="39"/>
  <c r="T28" i="39"/>
  <c r="T27" i="39"/>
  <c r="T26" i="39"/>
  <c r="T25" i="39"/>
  <c r="T24" i="39"/>
  <c r="T23" i="39"/>
  <c r="T22" i="39"/>
  <c r="AK185" i="39" l="1"/>
  <c r="AG185" i="39"/>
  <c r="AJ185" i="39" s="1"/>
  <c r="AF185" i="39"/>
  <c r="AI185" i="39" s="1"/>
  <c r="AE185" i="39"/>
  <c r="AH185" i="39" s="1"/>
  <c r="AK184" i="39"/>
  <c r="AG184" i="39"/>
  <c r="AJ184" i="39" s="1"/>
  <c r="AF184" i="39"/>
  <c r="AI184" i="39" s="1"/>
  <c r="AE184" i="39"/>
  <c r="AM184" i="39" s="1"/>
  <c r="AN184" i="39" s="1"/>
  <c r="AK183" i="39"/>
  <c r="AG183" i="39"/>
  <c r="AJ183" i="39" s="1"/>
  <c r="AF183" i="39"/>
  <c r="AI183" i="39" s="1"/>
  <c r="AE183" i="39"/>
  <c r="AH183" i="39" s="1"/>
  <c r="AL183" i="39" s="1"/>
  <c r="AK182" i="39"/>
  <c r="AG182" i="39"/>
  <c r="AJ182" i="39" s="1"/>
  <c r="AF182" i="39"/>
  <c r="AI182" i="39" s="1"/>
  <c r="AE182" i="39"/>
  <c r="AH182" i="39" s="1"/>
  <c r="AK181" i="39"/>
  <c r="AG181" i="39"/>
  <c r="AJ181" i="39" s="1"/>
  <c r="AF181" i="39"/>
  <c r="AI181" i="39" s="1"/>
  <c r="AE181" i="39"/>
  <c r="AH181" i="39" s="1"/>
  <c r="AL181" i="39" s="1"/>
  <c r="AK180" i="39"/>
  <c r="AG180" i="39"/>
  <c r="AF180" i="39"/>
  <c r="AI180" i="39" s="1"/>
  <c r="AE180" i="39"/>
  <c r="AH180" i="39" s="1"/>
  <c r="AK179" i="39"/>
  <c r="AG179" i="39"/>
  <c r="AJ179" i="39" s="1"/>
  <c r="AF179" i="39"/>
  <c r="AI179" i="39" s="1"/>
  <c r="AE179" i="39"/>
  <c r="AH179" i="39" s="1"/>
  <c r="AK178" i="39"/>
  <c r="AG178" i="39"/>
  <c r="AJ178" i="39" s="1"/>
  <c r="AF178" i="39"/>
  <c r="AI178" i="39" s="1"/>
  <c r="AE178" i="39"/>
  <c r="AH178" i="39" s="1"/>
  <c r="AK177" i="39"/>
  <c r="AG177" i="39"/>
  <c r="AJ177" i="39" s="1"/>
  <c r="AF177" i="39"/>
  <c r="AI177" i="39" s="1"/>
  <c r="AE177" i="39"/>
  <c r="AH177" i="39" s="1"/>
  <c r="AK176" i="39"/>
  <c r="AG176" i="39"/>
  <c r="AJ176" i="39" s="1"/>
  <c r="AF176" i="39"/>
  <c r="AI176" i="39" s="1"/>
  <c r="AE176" i="39"/>
  <c r="AH176" i="39" s="1"/>
  <c r="AK175" i="39"/>
  <c r="AG175" i="39"/>
  <c r="AJ175" i="39" s="1"/>
  <c r="AF175" i="39"/>
  <c r="AI175" i="39" s="1"/>
  <c r="AE175" i="39"/>
  <c r="AH175" i="39" s="1"/>
  <c r="AL175" i="39" s="1"/>
  <c r="AK174" i="39"/>
  <c r="AG174" i="39"/>
  <c r="AJ174" i="39" s="1"/>
  <c r="AF174" i="39"/>
  <c r="AI174" i="39" s="1"/>
  <c r="AE174" i="39"/>
  <c r="AH174" i="39" s="1"/>
  <c r="AK173" i="39"/>
  <c r="AG173" i="39"/>
  <c r="AJ173" i="39" s="1"/>
  <c r="AF173" i="39"/>
  <c r="AI173" i="39" s="1"/>
  <c r="AE173" i="39"/>
  <c r="AH173" i="39" s="1"/>
  <c r="AK172" i="39"/>
  <c r="AG172" i="39"/>
  <c r="AJ172" i="39" s="1"/>
  <c r="AF172" i="39"/>
  <c r="AI172" i="39" s="1"/>
  <c r="AE172" i="39"/>
  <c r="AK171" i="39"/>
  <c r="AG171" i="39"/>
  <c r="AJ171" i="39" s="1"/>
  <c r="AF171" i="39"/>
  <c r="AI171" i="39" s="1"/>
  <c r="AE171" i="39"/>
  <c r="AH171" i="39" s="1"/>
  <c r="AK170" i="39"/>
  <c r="AG170" i="39"/>
  <c r="AJ170" i="39" s="1"/>
  <c r="AF170" i="39"/>
  <c r="AI170" i="39" s="1"/>
  <c r="AE170" i="39"/>
  <c r="AH170" i="39" s="1"/>
  <c r="AK169" i="39"/>
  <c r="AI169" i="39"/>
  <c r="AG169" i="39"/>
  <c r="AJ169" i="39" s="1"/>
  <c r="AF169" i="39"/>
  <c r="AE169" i="39"/>
  <c r="AH169" i="39" s="1"/>
  <c r="AK168" i="39"/>
  <c r="AG168" i="39"/>
  <c r="AJ168" i="39" s="1"/>
  <c r="AF168" i="39"/>
  <c r="AI168" i="39" s="1"/>
  <c r="AE168" i="39"/>
  <c r="AH168" i="39" s="1"/>
  <c r="AK167" i="39"/>
  <c r="AG167" i="39"/>
  <c r="AJ167" i="39" s="1"/>
  <c r="AF167" i="39"/>
  <c r="AI167" i="39" s="1"/>
  <c r="AE167" i="39"/>
  <c r="AH167" i="39" s="1"/>
  <c r="AK166" i="39"/>
  <c r="AG166" i="39"/>
  <c r="AJ166" i="39" s="1"/>
  <c r="AF166" i="39"/>
  <c r="AI166" i="39" s="1"/>
  <c r="AE166" i="39"/>
  <c r="AH166" i="39" s="1"/>
  <c r="AK165" i="39"/>
  <c r="AG165" i="39"/>
  <c r="AJ165" i="39" s="1"/>
  <c r="AF165" i="39"/>
  <c r="AI165" i="39" s="1"/>
  <c r="AE165" i="39"/>
  <c r="AH165" i="39" s="1"/>
  <c r="AK164" i="39"/>
  <c r="AG164" i="39"/>
  <c r="AJ164" i="39" s="1"/>
  <c r="AF164" i="39"/>
  <c r="AI164" i="39" s="1"/>
  <c r="AE164" i="39"/>
  <c r="AH164" i="39" s="1"/>
  <c r="AK163" i="39"/>
  <c r="AG163" i="39"/>
  <c r="AJ163" i="39" s="1"/>
  <c r="AF163" i="39"/>
  <c r="AI163" i="39" s="1"/>
  <c r="AE163" i="39"/>
  <c r="AH163" i="39" s="1"/>
  <c r="AK162" i="39"/>
  <c r="AG162" i="39"/>
  <c r="AJ162" i="39" s="1"/>
  <c r="AF162" i="39"/>
  <c r="AI162" i="39" s="1"/>
  <c r="AE162" i="39"/>
  <c r="AH162" i="39" s="1"/>
  <c r="AL162" i="39" s="1"/>
  <c r="AK161" i="39"/>
  <c r="AG161" i="39"/>
  <c r="AJ161" i="39" s="1"/>
  <c r="AF161" i="39"/>
  <c r="AI161" i="39" s="1"/>
  <c r="AE161" i="39"/>
  <c r="AH161" i="39" s="1"/>
  <c r="AK160" i="39"/>
  <c r="AG160" i="39"/>
  <c r="AJ160" i="39" s="1"/>
  <c r="AF160" i="39"/>
  <c r="AI160" i="39" s="1"/>
  <c r="AE160" i="39"/>
  <c r="AH160" i="39" s="1"/>
  <c r="AK159" i="39"/>
  <c r="AG159" i="39"/>
  <c r="AJ159" i="39" s="1"/>
  <c r="AF159" i="39"/>
  <c r="AI159" i="39" s="1"/>
  <c r="AE159" i="39"/>
  <c r="AH159" i="39" s="1"/>
  <c r="AL159" i="39" s="1"/>
  <c r="AK158" i="39"/>
  <c r="AG158" i="39"/>
  <c r="AJ158" i="39" s="1"/>
  <c r="AF158" i="39"/>
  <c r="AI158" i="39" s="1"/>
  <c r="AE158" i="39"/>
  <c r="AH158" i="39" s="1"/>
  <c r="AK157" i="39"/>
  <c r="AG157" i="39"/>
  <c r="AJ157" i="39" s="1"/>
  <c r="AF157" i="39"/>
  <c r="AI157" i="39" s="1"/>
  <c r="AE157" i="39"/>
  <c r="AH157" i="39" s="1"/>
  <c r="AK156" i="39"/>
  <c r="AG156" i="39"/>
  <c r="AJ156" i="39" s="1"/>
  <c r="AF156" i="39"/>
  <c r="AI156" i="39" s="1"/>
  <c r="AE156" i="39"/>
  <c r="AH156" i="39" s="1"/>
  <c r="AK155" i="39"/>
  <c r="AG155" i="39"/>
  <c r="AJ155" i="39" s="1"/>
  <c r="AF155" i="39"/>
  <c r="AI155" i="39" s="1"/>
  <c r="AE155" i="39"/>
  <c r="AH155" i="39" s="1"/>
  <c r="AK154" i="39"/>
  <c r="AG154" i="39"/>
  <c r="AJ154" i="39" s="1"/>
  <c r="AF154" i="39"/>
  <c r="AI154" i="39" s="1"/>
  <c r="AE154" i="39"/>
  <c r="AH154" i="39" s="1"/>
  <c r="AK153" i="39"/>
  <c r="AG153" i="39"/>
  <c r="AJ153" i="39" s="1"/>
  <c r="AF153" i="39"/>
  <c r="AI153" i="39" s="1"/>
  <c r="AE153" i="39"/>
  <c r="AH153" i="39" s="1"/>
  <c r="AK152" i="39"/>
  <c r="AG152" i="39"/>
  <c r="AJ152" i="39" s="1"/>
  <c r="AF152" i="39"/>
  <c r="AI152" i="39" s="1"/>
  <c r="AE152" i="39"/>
  <c r="AH152" i="39" s="1"/>
  <c r="AK151" i="39"/>
  <c r="AG151" i="39"/>
  <c r="AJ151" i="39" s="1"/>
  <c r="AF151" i="39"/>
  <c r="AI151" i="39" s="1"/>
  <c r="AE151" i="39"/>
  <c r="AH151" i="39" s="1"/>
  <c r="AK150" i="39"/>
  <c r="AG150" i="39"/>
  <c r="AJ150" i="39" s="1"/>
  <c r="AF150" i="39"/>
  <c r="AI150" i="39" s="1"/>
  <c r="AE150" i="39"/>
  <c r="AH150" i="39" s="1"/>
  <c r="AK149" i="39"/>
  <c r="AG149" i="39"/>
  <c r="AJ149" i="39" s="1"/>
  <c r="AF149" i="39"/>
  <c r="AI149" i="39" s="1"/>
  <c r="AE149" i="39"/>
  <c r="AH149" i="39" s="1"/>
  <c r="AL149" i="39" s="1"/>
  <c r="AK148" i="39"/>
  <c r="AG148" i="39"/>
  <c r="AJ148" i="39" s="1"/>
  <c r="AF148" i="39"/>
  <c r="AI148" i="39" s="1"/>
  <c r="AE148" i="39"/>
  <c r="AH148" i="39" s="1"/>
  <c r="AK147" i="39"/>
  <c r="AG147" i="39"/>
  <c r="AJ147" i="39" s="1"/>
  <c r="AF147" i="39"/>
  <c r="AI147" i="39" s="1"/>
  <c r="AE147" i="39"/>
  <c r="AM147" i="39" s="1"/>
  <c r="AN147" i="39" s="1"/>
  <c r="AK146" i="39"/>
  <c r="AG146" i="39"/>
  <c r="AJ146" i="39" s="1"/>
  <c r="AF146" i="39"/>
  <c r="AI146" i="39" s="1"/>
  <c r="AE146" i="39"/>
  <c r="AH146" i="39" s="1"/>
  <c r="AL146" i="39" s="1"/>
  <c r="AK145" i="39"/>
  <c r="AG145" i="39"/>
  <c r="AJ145" i="39" s="1"/>
  <c r="AF145" i="39"/>
  <c r="AI145" i="39" s="1"/>
  <c r="AE145" i="39"/>
  <c r="AH145" i="39" s="1"/>
  <c r="AK144" i="39"/>
  <c r="AG144" i="39"/>
  <c r="AJ144" i="39" s="1"/>
  <c r="AF144" i="39"/>
  <c r="AI144" i="39" s="1"/>
  <c r="AE144" i="39"/>
  <c r="AH144" i="39" s="1"/>
  <c r="AL144" i="39" s="1"/>
  <c r="AK143" i="39"/>
  <c r="AG143" i="39"/>
  <c r="AJ143" i="39" s="1"/>
  <c r="AF143" i="39"/>
  <c r="AI143" i="39" s="1"/>
  <c r="AE143" i="39"/>
  <c r="AH143" i="39" s="1"/>
  <c r="AK142" i="39"/>
  <c r="AG142" i="39"/>
  <c r="AJ142" i="39" s="1"/>
  <c r="AF142" i="39"/>
  <c r="AI142" i="39" s="1"/>
  <c r="AE142" i="39"/>
  <c r="AH142" i="39" s="1"/>
  <c r="AK141" i="39"/>
  <c r="AG141" i="39"/>
  <c r="AJ141" i="39" s="1"/>
  <c r="AF141" i="39"/>
  <c r="AI141" i="39" s="1"/>
  <c r="AE141" i="39"/>
  <c r="AH141" i="39" s="1"/>
  <c r="AL141" i="39" s="1"/>
  <c r="AK140" i="39"/>
  <c r="AG140" i="39"/>
  <c r="AJ140" i="39" s="1"/>
  <c r="AF140" i="39"/>
  <c r="AI140" i="39" s="1"/>
  <c r="AE140" i="39"/>
  <c r="AH140" i="39" s="1"/>
  <c r="AK139" i="39"/>
  <c r="AG139" i="39"/>
  <c r="AJ139" i="39" s="1"/>
  <c r="AF139" i="39"/>
  <c r="AI139" i="39" s="1"/>
  <c r="AE139" i="39"/>
  <c r="AH139" i="39" s="1"/>
  <c r="AK138" i="39"/>
  <c r="AG138" i="39"/>
  <c r="AJ138" i="39" s="1"/>
  <c r="AF138" i="39"/>
  <c r="AI138" i="39" s="1"/>
  <c r="AE138" i="39"/>
  <c r="AH138" i="39" s="1"/>
  <c r="AK137" i="39"/>
  <c r="AG137" i="39"/>
  <c r="AJ137" i="39" s="1"/>
  <c r="AF137" i="39"/>
  <c r="AI137" i="39" s="1"/>
  <c r="AE137" i="39"/>
  <c r="AH137" i="39" s="1"/>
  <c r="AK136" i="39"/>
  <c r="AG136" i="39"/>
  <c r="AJ136" i="39" s="1"/>
  <c r="AF136" i="39"/>
  <c r="AI136" i="39" s="1"/>
  <c r="AE136" i="39"/>
  <c r="AH136" i="39" s="1"/>
  <c r="AK135" i="39"/>
  <c r="AG135" i="39"/>
  <c r="AJ135" i="39" s="1"/>
  <c r="AF135" i="39"/>
  <c r="AI135" i="39" s="1"/>
  <c r="AE135" i="39"/>
  <c r="AH135" i="39" s="1"/>
  <c r="AK134" i="39"/>
  <c r="AG134" i="39"/>
  <c r="AJ134" i="39" s="1"/>
  <c r="AF134" i="39"/>
  <c r="AI134" i="39" s="1"/>
  <c r="AE134" i="39"/>
  <c r="AH134" i="39" s="1"/>
  <c r="AK133" i="39"/>
  <c r="AI133" i="39"/>
  <c r="AG133" i="39"/>
  <c r="AJ133" i="39" s="1"/>
  <c r="AF133" i="39"/>
  <c r="AE133" i="39"/>
  <c r="AK132" i="39"/>
  <c r="AG132" i="39"/>
  <c r="AJ132" i="39" s="1"/>
  <c r="AF132" i="39"/>
  <c r="AI132" i="39" s="1"/>
  <c r="AE132" i="39"/>
  <c r="AH132" i="39" s="1"/>
  <c r="AK131" i="39"/>
  <c r="AG131" i="39"/>
  <c r="AJ131" i="39" s="1"/>
  <c r="AF131" i="39"/>
  <c r="AI131" i="39" s="1"/>
  <c r="AE131" i="39"/>
  <c r="AM131" i="39" s="1"/>
  <c r="AN131" i="39" s="1"/>
  <c r="AK130" i="39"/>
  <c r="AG130" i="39"/>
  <c r="AJ130" i="39" s="1"/>
  <c r="AF130" i="39"/>
  <c r="AI130" i="39" s="1"/>
  <c r="AE130" i="39"/>
  <c r="AH130" i="39" s="1"/>
  <c r="AK129" i="39"/>
  <c r="AG129" i="39"/>
  <c r="AJ129" i="39" s="1"/>
  <c r="AF129" i="39"/>
  <c r="AI129" i="39" s="1"/>
  <c r="AE129" i="39"/>
  <c r="AH129" i="39" s="1"/>
  <c r="AK128" i="39"/>
  <c r="AG128" i="39"/>
  <c r="AJ128" i="39" s="1"/>
  <c r="AF128" i="39"/>
  <c r="AI128" i="39" s="1"/>
  <c r="AE128" i="39"/>
  <c r="AH128" i="39" s="1"/>
  <c r="AK127" i="39"/>
  <c r="AG127" i="39"/>
  <c r="AJ127" i="39" s="1"/>
  <c r="AF127" i="39"/>
  <c r="AI127" i="39" s="1"/>
  <c r="AE127" i="39"/>
  <c r="AH127" i="39" s="1"/>
  <c r="AK126" i="39"/>
  <c r="AG126" i="39"/>
  <c r="AJ126" i="39" s="1"/>
  <c r="AF126" i="39"/>
  <c r="AI126" i="39" s="1"/>
  <c r="AE126" i="39"/>
  <c r="AH126" i="39" s="1"/>
  <c r="AL126" i="39" s="1"/>
  <c r="AK125" i="39"/>
  <c r="AG125" i="39"/>
  <c r="AJ125" i="39" s="1"/>
  <c r="AF125" i="39"/>
  <c r="AI125" i="39" s="1"/>
  <c r="AE125" i="39"/>
  <c r="AH125" i="39" s="1"/>
  <c r="AL125" i="39" s="1"/>
  <c r="AK124" i="39"/>
  <c r="AG124" i="39"/>
  <c r="AJ124" i="39" s="1"/>
  <c r="AF124" i="39"/>
  <c r="AI124" i="39" s="1"/>
  <c r="AE124" i="39"/>
  <c r="AH124" i="39" s="1"/>
  <c r="AK123" i="39"/>
  <c r="AG123" i="39"/>
  <c r="AJ123" i="39" s="1"/>
  <c r="AF123" i="39"/>
  <c r="AI123" i="39" s="1"/>
  <c r="AE123" i="39"/>
  <c r="AH123" i="39" s="1"/>
  <c r="AL123" i="39" s="1"/>
  <c r="AK122" i="39"/>
  <c r="AG122" i="39"/>
  <c r="AJ122" i="39" s="1"/>
  <c r="AF122" i="39"/>
  <c r="AI122" i="39" s="1"/>
  <c r="AE122" i="39"/>
  <c r="AH122" i="39" s="1"/>
  <c r="AK121" i="39"/>
  <c r="AG121" i="39"/>
  <c r="AJ121" i="39" s="1"/>
  <c r="AF121" i="39"/>
  <c r="AI121" i="39" s="1"/>
  <c r="AE121" i="39"/>
  <c r="AH121" i="39" s="1"/>
  <c r="AK120" i="39"/>
  <c r="AG120" i="39"/>
  <c r="AJ120" i="39" s="1"/>
  <c r="AF120" i="39"/>
  <c r="AI120" i="39" s="1"/>
  <c r="AE120" i="39"/>
  <c r="AH120" i="39" s="1"/>
  <c r="AK119" i="39"/>
  <c r="AG119" i="39"/>
  <c r="AJ119" i="39" s="1"/>
  <c r="AF119" i="39"/>
  <c r="AI119" i="39" s="1"/>
  <c r="AE119" i="39"/>
  <c r="AH119" i="39" s="1"/>
  <c r="AK118" i="39"/>
  <c r="AG118" i="39"/>
  <c r="AJ118" i="39" s="1"/>
  <c r="AF118" i="39"/>
  <c r="AI118" i="39" s="1"/>
  <c r="AE118" i="39"/>
  <c r="AH118" i="39" s="1"/>
  <c r="AL118" i="39" s="1"/>
  <c r="AK117" i="39"/>
  <c r="AG117" i="39"/>
  <c r="AJ117" i="39" s="1"/>
  <c r="AF117" i="39"/>
  <c r="AI117" i="39" s="1"/>
  <c r="AE117" i="39"/>
  <c r="AH117" i="39" s="1"/>
  <c r="AK116" i="39"/>
  <c r="AG116" i="39"/>
  <c r="AJ116" i="39" s="1"/>
  <c r="AF116" i="39"/>
  <c r="AI116" i="39" s="1"/>
  <c r="AE116" i="39"/>
  <c r="AK115" i="39"/>
  <c r="AG115" i="39"/>
  <c r="AJ115" i="39" s="1"/>
  <c r="AF115" i="39"/>
  <c r="AI115" i="39" s="1"/>
  <c r="AE115" i="39"/>
  <c r="AH115" i="39" s="1"/>
  <c r="AK114" i="39"/>
  <c r="AG114" i="39"/>
  <c r="AJ114" i="39" s="1"/>
  <c r="AF114" i="39"/>
  <c r="AI114" i="39" s="1"/>
  <c r="AE114" i="39"/>
  <c r="AH114" i="39" s="1"/>
  <c r="AK113" i="39"/>
  <c r="AG113" i="39"/>
  <c r="AJ113" i="39" s="1"/>
  <c r="AF113" i="39"/>
  <c r="AI113" i="39" s="1"/>
  <c r="AE113" i="39"/>
  <c r="AH113" i="39" s="1"/>
  <c r="AK112" i="39"/>
  <c r="AG112" i="39"/>
  <c r="AJ112" i="39" s="1"/>
  <c r="AF112" i="39"/>
  <c r="AI112" i="39" s="1"/>
  <c r="AE112" i="39"/>
  <c r="AH112" i="39" s="1"/>
  <c r="AK111" i="39"/>
  <c r="AG111" i="39"/>
  <c r="AJ111" i="39" s="1"/>
  <c r="AF111" i="39"/>
  <c r="AI111" i="39" s="1"/>
  <c r="AE111" i="39"/>
  <c r="AH111" i="39" s="1"/>
  <c r="AL111" i="39" s="1"/>
  <c r="AK110" i="39"/>
  <c r="AG110" i="39"/>
  <c r="AJ110" i="39" s="1"/>
  <c r="AF110" i="39"/>
  <c r="AI110" i="39" s="1"/>
  <c r="AE110" i="39"/>
  <c r="AH110" i="39" s="1"/>
  <c r="AK109" i="39"/>
  <c r="AH109" i="39"/>
  <c r="AG109" i="39"/>
  <c r="AJ109" i="39" s="1"/>
  <c r="AF109" i="39"/>
  <c r="AI109" i="39" s="1"/>
  <c r="AE109" i="39"/>
  <c r="AK108" i="39"/>
  <c r="AG108" i="39"/>
  <c r="AJ108" i="39" s="1"/>
  <c r="AF108" i="39"/>
  <c r="AI108" i="39" s="1"/>
  <c r="AE108" i="39"/>
  <c r="AH108" i="39" s="1"/>
  <c r="AK107" i="39"/>
  <c r="AG107" i="39"/>
  <c r="AF107" i="39"/>
  <c r="AI107" i="39" s="1"/>
  <c r="AE107" i="39"/>
  <c r="AH107" i="39" s="1"/>
  <c r="AK106" i="39"/>
  <c r="AG106" i="39"/>
  <c r="AJ106" i="39" s="1"/>
  <c r="AF106" i="39"/>
  <c r="AI106" i="39" s="1"/>
  <c r="AE106" i="39"/>
  <c r="AH106" i="39" s="1"/>
  <c r="AK105" i="39"/>
  <c r="AG105" i="39"/>
  <c r="AJ105" i="39" s="1"/>
  <c r="AF105" i="39"/>
  <c r="AI105" i="39" s="1"/>
  <c r="AE105" i="39"/>
  <c r="AH105" i="39" s="1"/>
  <c r="AK104" i="39"/>
  <c r="AG104" i="39"/>
  <c r="AJ104" i="39" s="1"/>
  <c r="AF104" i="39"/>
  <c r="AI104" i="39" s="1"/>
  <c r="AE104" i="39"/>
  <c r="AH104" i="39" s="1"/>
  <c r="AK103" i="39"/>
  <c r="AG103" i="39"/>
  <c r="AJ103" i="39" s="1"/>
  <c r="AF103" i="39"/>
  <c r="AI103" i="39" s="1"/>
  <c r="AE103" i="39"/>
  <c r="AH103" i="39" s="1"/>
  <c r="AK102" i="39"/>
  <c r="AG102" i="39"/>
  <c r="AJ102" i="39" s="1"/>
  <c r="AF102" i="39"/>
  <c r="AI102" i="39" s="1"/>
  <c r="AE102" i="39"/>
  <c r="AH102" i="39" s="1"/>
  <c r="AK101" i="39"/>
  <c r="AG101" i="39"/>
  <c r="AJ101" i="39" s="1"/>
  <c r="AF101" i="39"/>
  <c r="AI101" i="39" s="1"/>
  <c r="AE101" i="39"/>
  <c r="AH101" i="39" s="1"/>
  <c r="AK100" i="39"/>
  <c r="AG100" i="39"/>
  <c r="AJ100" i="39" s="1"/>
  <c r="AF100" i="39"/>
  <c r="AI100" i="39" s="1"/>
  <c r="AE100" i="39"/>
  <c r="AK99" i="39"/>
  <c r="AI99" i="39"/>
  <c r="AG99" i="39"/>
  <c r="AJ99" i="39" s="1"/>
  <c r="AF99" i="39"/>
  <c r="AE99" i="39"/>
  <c r="AH99" i="39" s="1"/>
  <c r="AK98" i="39"/>
  <c r="AG98" i="39"/>
  <c r="AJ98" i="39" s="1"/>
  <c r="AF98" i="39"/>
  <c r="AI98" i="39" s="1"/>
  <c r="AE98" i="39"/>
  <c r="AH98" i="39" s="1"/>
  <c r="AK97" i="39"/>
  <c r="AG97" i="39"/>
  <c r="AJ97" i="39" s="1"/>
  <c r="AF97" i="39"/>
  <c r="AI97" i="39" s="1"/>
  <c r="AE97" i="39"/>
  <c r="AH97" i="39" s="1"/>
  <c r="AL97" i="39" s="1"/>
  <c r="AK96" i="39"/>
  <c r="AG96" i="39"/>
  <c r="AJ96" i="39" s="1"/>
  <c r="AF96" i="39"/>
  <c r="AI96" i="39" s="1"/>
  <c r="AE96" i="39"/>
  <c r="AH96" i="39" s="1"/>
  <c r="AK95" i="39"/>
  <c r="AG95" i="39"/>
  <c r="AJ95" i="39" s="1"/>
  <c r="AF95" i="39"/>
  <c r="AI95" i="39" s="1"/>
  <c r="AE95" i="39"/>
  <c r="AK94" i="39"/>
  <c r="AG94" i="39"/>
  <c r="AJ94" i="39" s="1"/>
  <c r="AF94" i="39"/>
  <c r="AI94" i="39" s="1"/>
  <c r="AE94" i="39"/>
  <c r="AH94" i="39" s="1"/>
  <c r="AK93" i="39"/>
  <c r="AG93" i="39"/>
  <c r="AJ93" i="39" s="1"/>
  <c r="AF93" i="39"/>
  <c r="AI93" i="39" s="1"/>
  <c r="AE93" i="39"/>
  <c r="AH93" i="39" s="1"/>
  <c r="AK92" i="39"/>
  <c r="AG92" i="39"/>
  <c r="AJ92" i="39" s="1"/>
  <c r="AF92" i="39"/>
  <c r="AI92" i="39" s="1"/>
  <c r="AE92" i="39"/>
  <c r="AH92" i="39" s="1"/>
  <c r="AK91" i="39"/>
  <c r="AH91" i="39"/>
  <c r="AG91" i="39"/>
  <c r="AM91" i="39" s="1"/>
  <c r="AN91" i="39" s="1"/>
  <c r="AF91" i="39"/>
  <c r="AI91" i="39" s="1"/>
  <c r="AE91" i="39"/>
  <c r="AK90" i="39"/>
  <c r="AG90" i="39"/>
  <c r="AJ90" i="39" s="1"/>
  <c r="AF90" i="39"/>
  <c r="AI90" i="39" s="1"/>
  <c r="AE90" i="39"/>
  <c r="AH90" i="39" s="1"/>
  <c r="AK89" i="39"/>
  <c r="AG89" i="39"/>
  <c r="AJ89" i="39" s="1"/>
  <c r="AF89" i="39"/>
  <c r="AI89" i="39" s="1"/>
  <c r="AE89" i="39"/>
  <c r="AH89" i="39" s="1"/>
  <c r="AK88" i="39"/>
  <c r="AM88" i="39" s="1"/>
  <c r="AN88" i="39" s="1"/>
  <c r="AI88" i="39"/>
  <c r="AG88" i="39"/>
  <c r="AJ88" i="39" s="1"/>
  <c r="AF88" i="39"/>
  <c r="AE88" i="39"/>
  <c r="AH88" i="39" s="1"/>
  <c r="AK87" i="39"/>
  <c r="AG87" i="39"/>
  <c r="AJ87" i="39" s="1"/>
  <c r="AF87" i="39"/>
  <c r="AI87" i="39" s="1"/>
  <c r="AE87" i="39"/>
  <c r="AH87" i="39" s="1"/>
  <c r="AK86" i="39"/>
  <c r="AG86" i="39"/>
  <c r="AJ86" i="39" s="1"/>
  <c r="AF86" i="39"/>
  <c r="AI86" i="39" s="1"/>
  <c r="AE86" i="39"/>
  <c r="AH86" i="39" s="1"/>
  <c r="AK85" i="39"/>
  <c r="AG85" i="39"/>
  <c r="AJ85" i="39" s="1"/>
  <c r="AF85" i="39"/>
  <c r="AI85" i="39" s="1"/>
  <c r="AE85" i="39"/>
  <c r="AH85" i="39" s="1"/>
  <c r="AK84" i="39"/>
  <c r="AG84" i="39"/>
  <c r="AJ84" i="39" s="1"/>
  <c r="AF84" i="39"/>
  <c r="AI84" i="39" s="1"/>
  <c r="AE84" i="39"/>
  <c r="AM84" i="39" s="1"/>
  <c r="AN84" i="39" s="1"/>
  <c r="AK83" i="39"/>
  <c r="AG83" i="39"/>
  <c r="AJ83" i="39" s="1"/>
  <c r="AF83" i="39"/>
  <c r="AI83" i="39" s="1"/>
  <c r="AE83" i="39"/>
  <c r="AH83" i="39" s="1"/>
  <c r="AK82" i="39"/>
  <c r="AG82" i="39"/>
  <c r="AJ82" i="39" s="1"/>
  <c r="AF82" i="39"/>
  <c r="AI82" i="39" s="1"/>
  <c r="AE82" i="39"/>
  <c r="AH82" i="39" s="1"/>
  <c r="AK81" i="39"/>
  <c r="AG81" i="39"/>
  <c r="AJ81" i="39" s="1"/>
  <c r="AF81" i="39"/>
  <c r="AI81" i="39" s="1"/>
  <c r="AE81" i="39"/>
  <c r="AH81" i="39" s="1"/>
  <c r="AK80" i="39"/>
  <c r="AG80" i="39"/>
  <c r="AJ80" i="39" s="1"/>
  <c r="AF80" i="39"/>
  <c r="AI80" i="39" s="1"/>
  <c r="AE80" i="39"/>
  <c r="AH80" i="39" s="1"/>
  <c r="AK79" i="39"/>
  <c r="AG79" i="39"/>
  <c r="AJ79" i="39" s="1"/>
  <c r="AF79" i="39"/>
  <c r="AI79" i="39" s="1"/>
  <c r="AE79" i="39"/>
  <c r="AK78" i="39"/>
  <c r="AG78" i="39"/>
  <c r="AJ78" i="39" s="1"/>
  <c r="AF78" i="39"/>
  <c r="AI78" i="39" s="1"/>
  <c r="AE78" i="39"/>
  <c r="AH78" i="39" s="1"/>
  <c r="AK77" i="39"/>
  <c r="AG77" i="39"/>
  <c r="AJ77" i="39" s="1"/>
  <c r="AF77" i="39"/>
  <c r="AI77" i="39" s="1"/>
  <c r="AE77" i="39"/>
  <c r="AH77" i="39" s="1"/>
  <c r="AK76" i="39"/>
  <c r="AG76" i="39"/>
  <c r="AJ76" i="39" s="1"/>
  <c r="AF76" i="39"/>
  <c r="AI76" i="39" s="1"/>
  <c r="AE76" i="39"/>
  <c r="AH76" i="39" s="1"/>
  <c r="AK75" i="39"/>
  <c r="AG75" i="39"/>
  <c r="AJ75" i="39" s="1"/>
  <c r="AF75" i="39"/>
  <c r="AI75" i="39" s="1"/>
  <c r="AE75" i="39"/>
  <c r="AH75" i="39" s="1"/>
  <c r="AK74" i="39"/>
  <c r="AG74" i="39"/>
  <c r="AJ74" i="39" s="1"/>
  <c r="AF74" i="39"/>
  <c r="AI74" i="39" s="1"/>
  <c r="AE74" i="39"/>
  <c r="AH74" i="39" s="1"/>
  <c r="AL74" i="39" s="1"/>
  <c r="AK73" i="39"/>
  <c r="AG73" i="39"/>
  <c r="AJ73" i="39" s="1"/>
  <c r="AF73" i="39"/>
  <c r="AI73" i="39" s="1"/>
  <c r="AE73" i="39"/>
  <c r="AH73" i="39" s="1"/>
  <c r="AK72" i="39"/>
  <c r="AM72" i="39" s="1"/>
  <c r="AN72" i="39" s="1"/>
  <c r="AG72" i="39"/>
  <c r="AJ72" i="39" s="1"/>
  <c r="AF72" i="39"/>
  <c r="AI72" i="39" s="1"/>
  <c r="AE72" i="39"/>
  <c r="AH72" i="39" s="1"/>
  <c r="AK71" i="39"/>
  <c r="AG71" i="39"/>
  <c r="AJ71" i="39" s="1"/>
  <c r="AF71" i="39"/>
  <c r="AI71" i="39" s="1"/>
  <c r="AE71" i="39"/>
  <c r="AH71" i="39" s="1"/>
  <c r="AL71" i="39" s="1"/>
  <c r="AK70" i="39"/>
  <c r="AG70" i="39"/>
  <c r="AJ70" i="39" s="1"/>
  <c r="AF70" i="39"/>
  <c r="AI70" i="39" s="1"/>
  <c r="AE70" i="39"/>
  <c r="AH70" i="39" s="1"/>
  <c r="AL70" i="39" s="1"/>
  <c r="C36" i="118"/>
  <c r="C48" i="118"/>
  <c r="C56" i="118"/>
  <c r="C58" i="118"/>
  <c r="C59" i="118"/>
  <c r="C60" i="118"/>
  <c r="C61" i="118"/>
  <c r="C64" i="118"/>
  <c r="C119" i="118"/>
  <c r="C4" i="118"/>
  <c r="C9" i="118" s="1"/>
  <c r="C32" i="118" l="1"/>
  <c r="C134" i="118"/>
  <c r="C133" i="118"/>
  <c r="C132" i="118"/>
  <c r="C131" i="118"/>
  <c r="C130" i="118"/>
  <c r="C125" i="118"/>
  <c r="C123" i="118"/>
  <c r="C121" i="118"/>
  <c r="C120" i="118"/>
  <c r="C122" i="118"/>
  <c r="C37" i="118"/>
  <c r="C118" i="118"/>
  <c r="C117" i="118"/>
  <c r="C116" i="118"/>
  <c r="C112" i="118"/>
  <c r="C111" i="118"/>
  <c r="C104" i="118"/>
  <c r="C168" i="118"/>
  <c r="C103" i="118"/>
  <c r="C167" i="118"/>
  <c r="C99" i="118"/>
  <c r="C166" i="118"/>
  <c r="C98" i="118"/>
  <c r="C165" i="118"/>
  <c r="C92" i="118"/>
  <c r="C164" i="118"/>
  <c r="C88" i="118"/>
  <c r="C163" i="118"/>
  <c r="C87" i="118"/>
  <c r="C162" i="118"/>
  <c r="C86" i="118"/>
  <c r="C161" i="118"/>
  <c r="C83" i="118"/>
  <c r="C160" i="118"/>
  <c r="C80" i="118"/>
  <c r="C157" i="118"/>
  <c r="C72" i="118"/>
  <c r="C155" i="118"/>
  <c r="C70" i="118"/>
  <c r="C154" i="118"/>
  <c r="C69" i="118"/>
  <c r="C150" i="118"/>
  <c r="C68" i="118"/>
  <c r="C149" i="118"/>
  <c r="C67" i="118"/>
  <c r="C142" i="118"/>
  <c r="C66" i="118"/>
  <c r="AM178" i="39"/>
  <c r="AN178" i="39" s="1"/>
  <c r="AM75" i="39"/>
  <c r="AN75" i="39" s="1"/>
  <c r="AL120" i="39"/>
  <c r="AL128" i="39"/>
  <c r="AM142" i="39"/>
  <c r="AN142" i="39" s="1"/>
  <c r="AM157" i="39"/>
  <c r="AN157" i="39" s="1"/>
  <c r="AM83" i="39"/>
  <c r="AN83" i="39" s="1"/>
  <c r="AL143" i="39"/>
  <c r="AL158" i="39"/>
  <c r="AM112" i="39"/>
  <c r="AN112" i="39" s="1"/>
  <c r="AM135" i="39"/>
  <c r="AN135" i="39" s="1"/>
  <c r="AM170" i="39"/>
  <c r="AN170" i="39" s="1"/>
  <c r="AL121" i="39"/>
  <c r="AM173" i="39"/>
  <c r="AN173" i="39" s="1"/>
  <c r="AM129" i="39"/>
  <c r="AN129" i="39" s="1"/>
  <c r="AM100" i="39"/>
  <c r="AN100" i="39" s="1"/>
  <c r="AM159" i="39"/>
  <c r="AN159" i="39" s="1"/>
  <c r="AM182" i="39"/>
  <c r="AN182" i="39" s="1"/>
  <c r="AM82" i="39"/>
  <c r="AN82" i="39" s="1"/>
  <c r="AM122" i="39"/>
  <c r="AN122" i="39" s="1"/>
  <c r="AM163" i="39"/>
  <c r="AN163" i="39" s="1"/>
  <c r="AM126" i="39"/>
  <c r="AN126" i="39" s="1"/>
  <c r="AM86" i="39"/>
  <c r="AN86" i="39" s="1"/>
  <c r="AM153" i="39"/>
  <c r="AN153" i="39" s="1"/>
  <c r="AM175" i="39"/>
  <c r="AN175" i="39" s="1"/>
  <c r="AM149" i="39"/>
  <c r="AN149" i="39" s="1"/>
  <c r="AM164" i="39"/>
  <c r="AN164" i="39" s="1"/>
  <c r="AL72" i="39"/>
  <c r="AL132" i="39"/>
  <c r="AM146" i="39"/>
  <c r="AN146" i="39" s="1"/>
  <c r="AL155" i="39"/>
  <c r="AL73" i="39"/>
  <c r="AL81" i="39"/>
  <c r="AM169" i="39"/>
  <c r="AN169" i="39" s="1"/>
  <c r="AM162" i="39"/>
  <c r="AN162" i="39" s="1"/>
  <c r="AL96" i="39"/>
  <c r="AM102" i="39"/>
  <c r="AN102" i="39" s="1"/>
  <c r="AM185" i="39"/>
  <c r="AN185" i="39" s="1"/>
  <c r="AL173" i="39"/>
  <c r="AL93" i="39"/>
  <c r="AM106" i="39"/>
  <c r="AN106" i="39" s="1"/>
  <c r="AM93" i="39"/>
  <c r="AN93" i="39" s="1"/>
  <c r="AL94" i="39"/>
  <c r="AM120" i="39"/>
  <c r="AN120" i="39" s="1"/>
  <c r="AL174" i="39"/>
  <c r="AM74" i="39"/>
  <c r="AN74" i="39" s="1"/>
  <c r="AL75" i="39"/>
  <c r="AM121" i="39"/>
  <c r="AN121" i="39" s="1"/>
  <c r="AM128" i="39"/>
  <c r="AN128" i="39" s="1"/>
  <c r="AM141" i="39"/>
  <c r="AN141" i="39" s="1"/>
  <c r="AL140" i="39"/>
  <c r="AM81" i="39"/>
  <c r="AN81" i="39" s="1"/>
  <c r="AM94" i="39"/>
  <c r="AN94" i="39" s="1"/>
  <c r="AL122" i="39"/>
  <c r="AL129" i="39"/>
  <c r="AL142" i="39"/>
  <c r="AM148" i="39"/>
  <c r="AN148" i="39" s="1"/>
  <c r="AM155" i="39"/>
  <c r="AN155" i="39" s="1"/>
  <c r="AM168" i="39"/>
  <c r="AN168" i="39" s="1"/>
  <c r="AM174" i="39"/>
  <c r="AN174" i="39" s="1"/>
  <c r="AM181" i="39"/>
  <c r="AN181" i="39" s="1"/>
  <c r="AL82" i="39"/>
  <c r="AM95" i="39"/>
  <c r="AN95" i="39" s="1"/>
  <c r="AM101" i="39"/>
  <c r="AN101" i="39" s="1"/>
  <c r="AM114" i="39"/>
  <c r="AN114" i="39" s="1"/>
  <c r="AL156" i="39"/>
  <c r="AL169" i="39"/>
  <c r="AL182" i="39"/>
  <c r="AM180" i="39"/>
  <c r="AN180" i="39" s="1"/>
  <c r="AM154" i="39"/>
  <c r="AN154" i="39" s="1"/>
  <c r="AL102" i="39"/>
  <c r="AM108" i="39"/>
  <c r="AN108" i="39" s="1"/>
  <c r="AL115" i="39"/>
  <c r="AL76" i="39"/>
  <c r="AL89" i="39"/>
  <c r="AM161" i="39"/>
  <c r="AN161" i="39" s="1"/>
  <c r="AM113" i="39"/>
  <c r="AN113" i="39" s="1"/>
  <c r="AM115" i="39"/>
  <c r="AN115" i="39" s="1"/>
  <c r="AL130" i="39"/>
  <c r="AL176" i="39"/>
  <c r="AL167" i="39"/>
  <c r="AM76" i="39"/>
  <c r="AN76" i="39" s="1"/>
  <c r="AL83" i="39"/>
  <c r="AM116" i="39"/>
  <c r="AN116" i="39" s="1"/>
  <c r="AM136" i="39"/>
  <c r="AN136" i="39" s="1"/>
  <c r="AM156" i="39"/>
  <c r="AN156" i="39" s="1"/>
  <c r="AL170" i="39"/>
  <c r="AL154" i="39"/>
  <c r="AM134" i="39"/>
  <c r="AN134" i="39" s="1"/>
  <c r="AM89" i="39"/>
  <c r="AN89" i="39" s="1"/>
  <c r="AL90" i="39"/>
  <c r="AL103" i="39"/>
  <c r="AM109" i="39"/>
  <c r="AN109" i="39" s="1"/>
  <c r="AM123" i="39"/>
  <c r="AN123" i="39" s="1"/>
  <c r="AM150" i="39"/>
  <c r="AN150" i="39" s="1"/>
  <c r="AL80" i="39"/>
  <c r="AM99" i="39"/>
  <c r="AN99" i="39" s="1"/>
  <c r="AL110" i="39"/>
  <c r="AL124" i="39"/>
  <c r="AM143" i="39"/>
  <c r="AN143" i="39" s="1"/>
  <c r="AL151" i="39"/>
  <c r="AM167" i="39"/>
  <c r="AN167" i="39" s="1"/>
  <c r="AM130" i="39"/>
  <c r="AN130" i="39" s="1"/>
  <c r="AM176" i="39"/>
  <c r="AN176" i="39" s="1"/>
  <c r="AL161" i="39"/>
  <c r="AL168" i="39"/>
  <c r="AM77" i="39"/>
  <c r="AN77" i="39" s="1"/>
  <c r="AM137" i="39"/>
  <c r="AN137" i="39" s="1"/>
  <c r="AM80" i="39"/>
  <c r="AN80" i="39" s="1"/>
  <c r="AL78" i="39"/>
  <c r="AM144" i="39"/>
  <c r="AN144" i="39" s="1"/>
  <c r="AM151" i="39"/>
  <c r="AN151" i="39" s="1"/>
  <c r="AM165" i="39"/>
  <c r="AN165" i="39" s="1"/>
  <c r="AM183" i="39"/>
  <c r="AN183" i="39" s="1"/>
  <c r="AM73" i="39"/>
  <c r="AN73" i="39" s="1"/>
  <c r="AM70" i="39"/>
  <c r="AN70" i="39" s="1"/>
  <c r="AM97" i="39"/>
  <c r="AN97" i="39" s="1"/>
  <c r="AM110" i="39"/>
  <c r="AN110" i="39" s="1"/>
  <c r="AM117" i="39"/>
  <c r="AN117" i="39" s="1"/>
  <c r="AM124" i="39"/>
  <c r="AN124" i="39" s="1"/>
  <c r="AL145" i="39"/>
  <c r="AL152" i="39"/>
  <c r="AM177" i="39"/>
  <c r="AN177" i="39" s="1"/>
  <c r="AL85" i="39"/>
  <c r="AL98" i="39"/>
  <c r="AM158" i="39"/>
  <c r="AN158" i="39" s="1"/>
  <c r="AM171" i="39"/>
  <c r="AN171" i="39" s="1"/>
  <c r="AL178" i="39"/>
  <c r="AM179" i="39"/>
  <c r="AN179" i="39" s="1"/>
  <c r="AM87" i="39"/>
  <c r="AN87" i="39" s="1"/>
  <c r="AM103" i="39"/>
  <c r="AN103" i="39" s="1"/>
  <c r="AM104" i="39"/>
  <c r="AN104" i="39" s="1"/>
  <c r="AM172" i="39"/>
  <c r="AN172" i="39" s="1"/>
  <c r="AM119" i="39"/>
  <c r="AN119" i="39" s="1"/>
  <c r="AM90" i="39"/>
  <c r="AN90" i="39" s="1"/>
  <c r="AL105" i="39"/>
  <c r="AM138" i="39"/>
  <c r="AN138" i="39" s="1"/>
  <c r="AM152" i="39"/>
  <c r="AN152" i="39" s="1"/>
  <c r="AM71" i="39"/>
  <c r="AN71" i="39" s="1"/>
  <c r="AM78" i="39"/>
  <c r="AN78" i="39" s="1"/>
  <c r="AM111" i="39"/>
  <c r="AN111" i="39" s="1"/>
  <c r="AM125" i="39"/>
  <c r="AN125" i="39" s="1"/>
  <c r="AL139" i="39"/>
  <c r="AM145" i="39"/>
  <c r="AN145" i="39" s="1"/>
  <c r="AM160" i="39"/>
  <c r="AN160" i="39" s="1"/>
  <c r="AM127" i="39"/>
  <c r="AN127" i="39" s="1"/>
  <c r="AM107" i="39"/>
  <c r="AN107" i="39" s="1"/>
  <c r="AM79" i="39"/>
  <c r="AN79" i="39" s="1"/>
  <c r="AM85" i="39"/>
  <c r="AN85" i="39" s="1"/>
  <c r="AM98" i="39"/>
  <c r="AN98" i="39" s="1"/>
  <c r="AL112" i="39"/>
  <c r="AM118" i="39"/>
  <c r="AN118" i="39" s="1"/>
  <c r="AM132" i="39"/>
  <c r="AN132" i="39" s="1"/>
  <c r="AM166" i="39"/>
  <c r="AN166" i="39" s="1"/>
  <c r="AL148" i="39"/>
  <c r="AM96" i="39"/>
  <c r="AN96" i="39" s="1"/>
  <c r="AL86" i="39"/>
  <c r="AM92" i="39"/>
  <c r="AN92" i="39" s="1"/>
  <c r="AL99" i="39"/>
  <c r="AL119" i="39"/>
  <c r="AM133" i="39"/>
  <c r="AN133" i="39" s="1"/>
  <c r="AL160" i="39"/>
  <c r="AM140" i="39"/>
  <c r="AN140" i="39" s="1"/>
  <c r="AM105" i="39"/>
  <c r="AN105" i="39" s="1"/>
  <c r="AM139" i="39"/>
  <c r="AN139" i="39" s="1"/>
  <c r="AL171" i="39"/>
  <c r="AL177" i="39"/>
  <c r="AL166" i="39"/>
  <c r="AL185" i="39"/>
  <c r="AL179" i="39"/>
  <c r="AJ180" i="39"/>
  <c r="AL180" i="39" s="1"/>
  <c r="AH184" i="39"/>
  <c r="AL184" i="39" s="1"/>
  <c r="AH172" i="39"/>
  <c r="AL172" i="39" s="1"/>
  <c r="AL153" i="39"/>
  <c r="AL127" i="39"/>
  <c r="AL134" i="39"/>
  <c r="AL135" i="39"/>
  <c r="AL163" i="39"/>
  <c r="AL136" i="39"/>
  <c r="AL150" i="39"/>
  <c r="AL164" i="39"/>
  <c r="AL157" i="39"/>
  <c r="AL137" i="39"/>
  <c r="AL165" i="39"/>
  <c r="AL138" i="39"/>
  <c r="AH131" i="39"/>
  <c r="AL131" i="39" s="1"/>
  <c r="AH147" i="39"/>
  <c r="AL147" i="39" s="1"/>
  <c r="AH133" i="39"/>
  <c r="AL133" i="39" s="1"/>
  <c r="AL77" i="39"/>
  <c r="AL117" i="39"/>
  <c r="AL104" i="39"/>
  <c r="AL92" i="39"/>
  <c r="AL106" i="39"/>
  <c r="AL109" i="39"/>
  <c r="AL113" i="39"/>
  <c r="AL87" i="39"/>
  <c r="AL101" i="39"/>
  <c r="AL114" i="39"/>
  <c r="AL88" i="39"/>
  <c r="AL108" i="39"/>
  <c r="AH84" i="39"/>
  <c r="AL84" i="39" s="1"/>
  <c r="AH100" i="39"/>
  <c r="AL100" i="39" s="1"/>
  <c r="AH116" i="39"/>
  <c r="AL116" i="39" s="1"/>
  <c r="AJ91" i="39"/>
  <c r="AL91" i="39" s="1"/>
  <c r="AJ107" i="39"/>
  <c r="AL107" i="39" s="1"/>
  <c r="AH79" i="39"/>
  <c r="AL79" i="39" s="1"/>
  <c r="AH95" i="39"/>
  <c r="AL95" i="39" s="1"/>
  <c r="C124" i="118"/>
  <c r="C71" i="118"/>
  <c r="C156" i="118"/>
  <c r="C110" i="118"/>
  <c r="C57" i="118"/>
  <c r="C153" i="118"/>
  <c r="C102" i="118"/>
  <c r="C40" i="118"/>
  <c r="C152" i="118"/>
  <c r="C101" i="118"/>
  <c r="C39" i="118"/>
  <c r="C151" i="118"/>
  <c r="C100" i="118"/>
  <c r="C38" i="118"/>
  <c r="C148" i="118"/>
  <c r="C97" i="118"/>
  <c r="C35" i="118"/>
  <c r="C144" i="118"/>
  <c r="C96" i="118"/>
  <c r="C34" i="118"/>
  <c r="C143" i="118"/>
  <c r="C93" i="118"/>
  <c r="C33" i="118"/>
  <c r="C138" i="118"/>
  <c r="C91" i="118"/>
  <c r="C28" i="118"/>
  <c r="C136" i="118"/>
  <c r="C90" i="118"/>
  <c r="C27" i="118"/>
  <c r="C135" i="118"/>
  <c r="C89" i="118"/>
  <c r="C26" i="118"/>
  <c r="C65" i="118"/>
  <c r="C129" i="118"/>
  <c r="C85" i="118"/>
  <c r="C25" i="118"/>
  <c r="C170" i="118"/>
  <c r="C128" i="118"/>
  <c r="C84" i="118"/>
  <c r="C24" i="118"/>
  <c r="C159" i="118"/>
  <c r="C127" i="118"/>
  <c r="C95" i="118"/>
  <c r="C63" i="118"/>
  <c r="C31" i="118"/>
  <c r="C158" i="118"/>
  <c r="C126" i="118"/>
  <c r="C94" i="118"/>
  <c r="C62" i="118"/>
  <c r="C30" i="118"/>
  <c r="C29" i="118"/>
  <c r="C55" i="118"/>
  <c r="C23" i="118"/>
  <c r="C54" i="118"/>
  <c r="C22" i="118"/>
  <c r="C53" i="118"/>
  <c r="C52" i="118"/>
  <c r="C147" i="118"/>
  <c r="C115" i="118"/>
  <c r="C51" i="118"/>
  <c r="C146" i="118"/>
  <c r="C114" i="118"/>
  <c r="C82" i="118"/>
  <c r="C50" i="118"/>
  <c r="C145" i="118"/>
  <c r="C113" i="118"/>
  <c r="C81" i="118"/>
  <c r="C49" i="118"/>
  <c r="C17" i="118"/>
  <c r="C16" i="118"/>
  <c r="C79" i="118"/>
  <c r="C15" i="118"/>
  <c r="C78" i="118"/>
  <c r="C14" i="118"/>
  <c r="C141" i="118"/>
  <c r="C109" i="118"/>
  <c r="C77" i="118"/>
  <c r="C45" i="118"/>
  <c r="C13" i="118"/>
  <c r="C172" i="118"/>
  <c r="C140" i="118"/>
  <c r="C108" i="118"/>
  <c r="C76" i="118"/>
  <c r="C44" i="118"/>
  <c r="C12" i="118"/>
  <c r="C171" i="118"/>
  <c r="C139" i="118"/>
  <c r="C107" i="118"/>
  <c r="C75" i="118"/>
  <c r="C43" i="118"/>
  <c r="C11" i="118"/>
  <c r="C106" i="118"/>
  <c r="C74" i="118"/>
  <c r="C42" i="118"/>
  <c r="C10" i="118"/>
  <c r="C169" i="118"/>
  <c r="C137" i="118"/>
  <c r="C105" i="118"/>
  <c r="C73" i="118"/>
  <c r="C41" i="118"/>
  <c r="AK69" i="39"/>
  <c r="AG69" i="39"/>
  <c r="AJ69" i="39" s="1"/>
  <c r="AF69" i="39"/>
  <c r="AI69" i="39" s="1"/>
  <c r="AE69" i="39"/>
  <c r="AH69" i="39" s="1"/>
  <c r="AK68" i="39"/>
  <c r="AG68" i="39"/>
  <c r="AJ68" i="39" s="1"/>
  <c r="AF68" i="39"/>
  <c r="AI68" i="39" s="1"/>
  <c r="AE68" i="39"/>
  <c r="AM68" i="39" s="1"/>
  <c r="AN68" i="39" s="1"/>
  <c r="AK67" i="39"/>
  <c r="AM67" i="39" s="1"/>
  <c r="AN67" i="39" s="1"/>
  <c r="AG67" i="39"/>
  <c r="AJ67" i="39" s="1"/>
  <c r="AF67" i="39"/>
  <c r="AI67" i="39" s="1"/>
  <c r="AE67" i="39"/>
  <c r="AH67" i="39" s="1"/>
  <c r="AK66" i="39"/>
  <c r="AG66" i="39"/>
  <c r="AJ66" i="39" s="1"/>
  <c r="AF66" i="39"/>
  <c r="AI66" i="39" s="1"/>
  <c r="AE66" i="39"/>
  <c r="AH66" i="39" s="1"/>
  <c r="AK65" i="39"/>
  <c r="AG65" i="39"/>
  <c r="AF65" i="39"/>
  <c r="AE65" i="39"/>
  <c r="AK64" i="39"/>
  <c r="AG64" i="39"/>
  <c r="AJ64" i="39" s="1"/>
  <c r="AF64" i="39"/>
  <c r="AE64" i="39"/>
  <c r="AK51" i="39"/>
  <c r="AG51" i="39"/>
  <c r="AF51" i="39"/>
  <c r="AE51" i="39"/>
  <c r="AH51" i="39" s="1"/>
  <c r="AH28" i="39"/>
  <c r="N17" i="39"/>
  <c r="AK63" i="39"/>
  <c r="AF63" i="39"/>
  <c r="AI63" i="39" s="1"/>
  <c r="AG63" i="39"/>
  <c r="AJ63" i="39"/>
  <c r="AE63" i="39"/>
  <c r="AH63" i="39" s="1"/>
  <c r="AK62" i="39"/>
  <c r="AF62" i="39"/>
  <c r="AI62" i="39" s="1"/>
  <c r="AG62" i="39"/>
  <c r="AE62" i="39"/>
  <c r="AK61" i="39"/>
  <c r="AF61" i="39"/>
  <c r="AI61" i="39" s="1"/>
  <c r="AG61" i="39"/>
  <c r="AE61" i="39"/>
  <c r="AK60" i="39"/>
  <c r="AF60" i="39"/>
  <c r="AI60" i="39" s="1"/>
  <c r="AG60" i="39"/>
  <c r="AE60" i="39"/>
  <c r="AK59" i="39"/>
  <c r="AF59" i="39"/>
  <c r="AI59" i="39" s="1"/>
  <c r="AG59" i="39"/>
  <c r="AE59" i="39"/>
  <c r="AK58" i="39"/>
  <c r="AF58" i="39"/>
  <c r="AG58" i="39"/>
  <c r="AJ58" i="39" s="1"/>
  <c r="AE58" i="39"/>
  <c r="AK42" i="39"/>
  <c r="AF42" i="39"/>
  <c r="AI42" i="39" s="1"/>
  <c r="AG42" i="39"/>
  <c r="AJ42" i="39" s="1"/>
  <c r="AE42" i="39"/>
  <c r="AH42" i="39" s="1"/>
  <c r="AK41" i="39"/>
  <c r="AM41" i="39" s="1"/>
  <c r="AN41" i="39" s="1"/>
  <c r="AF41" i="39"/>
  <c r="AI41" i="39" s="1"/>
  <c r="AG41" i="39"/>
  <c r="AJ41" i="39" s="1"/>
  <c r="AE41" i="39"/>
  <c r="AH41" i="39" s="1"/>
  <c r="AK38" i="39"/>
  <c r="AF38" i="39"/>
  <c r="AI38" i="39" s="1"/>
  <c r="AG38" i="39"/>
  <c r="AJ38" i="39" s="1"/>
  <c r="AE38" i="39"/>
  <c r="AK37" i="39"/>
  <c r="AF37" i="39"/>
  <c r="AI37" i="39" s="1"/>
  <c r="AG37" i="39"/>
  <c r="AE37" i="39"/>
  <c r="AJ37" i="39"/>
  <c r="AK36" i="39"/>
  <c r="AF36" i="39"/>
  <c r="AI36" i="39" s="1"/>
  <c r="AG36" i="39"/>
  <c r="AJ36" i="39" s="1"/>
  <c r="AE36" i="39"/>
  <c r="AH36" i="39" s="1"/>
  <c r="AK35" i="39"/>
  <c r="AF35" i="39"/>
  <c r="AI35" i="39"/>
  <c r="AG35" i="39"/>
  <c r="AJ35" i="39" s="1"/>
  <c r="AE35" i="39"/>
  <c r="AM35" i="39" s="1"/>
  <c r="AN35" i="39" s="1"/>
  <c r="AK29" i="39"/>
  <c r="AF29" i="39"/>
  <c r="AG29" i="39"/>
  <c r="AE29" i="39"/>
  <c r="AH29" i="39" s="1"/>
  <c r="AK48" i="39"/>
  <c r="AK49" i="39"/>
  <c r="AK50" i="39"/>
  <c r="AK52" i="39"/>
  <c r="AK53" i="39"/>
  <c r="AK54" i="39"/>
  <c r="AK55" i="39"/>
  <c r="AF48" i="39"/>
  <c r="AF49" i="39"/>
  <c r="AF50" i="39"/>
  <c r="AF52" i="39"/>
  <c r="AI52" i="39" s="1"/>
  <c r="AF53" i="39"/>
  <c r="AF54" i="39"/>
  <c r="AF55" i="39"/>
  <c r="AI55" i="39" s="1"/>
  <c r="AG48" i="39"/>
  <c r="AG49" i="39"/>
  <c r="AG50" i="39"/>
  <c r="AG52" i="39"/>
  <c r="AG53" i="39"/>
  <c r="AG54" i="39"/>
  <c r="AJ54" i="39" s="1"/>
  <c r="AG55" i="39"/>
  <c r="AE48" i="39"/>
  <c r="AH48" i="39" s="1"/>
  <c r="AE49" i="39"/>
  <c r="AH49" i="39" s="1"/>
  <c r="AE50" i="39"/>
  <c r="AE52" i="39"/>
  <c r="AE53" i="39"/>
  <c r="AE54" i="39"/>
  <c r="AE55" i="39"/>
  <c r="AK47" i="39"/>
  <c r="AF47" i="39"/>
  <c r="AG47" i="39"/>
  <c r="AE47" i="39"/>
  <c r="AK46" i="39"/>
  <c r="AF46" i="39"/>
  <c r="AG46" i="39"/>
  <c r="AJ46" i="39" s="1"/>
  <c r="AE46" i="39"/>
  <c r="AK45" i="39"/>
  <c r="AF45" i="39"/>
  <c r="AI45" i="39" s="1"/>
  <c r="AG45" i="39"/>
  <c r="AE45" i="39"/>
  <c r="AK44" i="39"/>
  <c r="AM44" i="39" s="1"/>
  <c r="AN44" i="39" s="1"/>
  <c r="AF44" i="39"/>
  <c r="AI44" i="39" s="1"/>
  <c r="AG44" i="39"/>
  <c r="AJ44" i="39" s="1"/>
  <c r="AE44" i="39"/>
  <c r="AH44" i="39" s="1"/>
  <c r="AK43" i="39"/>
  <c r="AF43" i="39"/>
  <c r="AI43" i="39" s="1"/>
  <c r="AG43" i="39"/>
  <c r="AJ43" i="39" s="1"/>
  <c r="AE43" i="39"/>
  <c r="AH43" i="39"/>
  <c r="AK57" i="39"/>
  <c r="AF57" i="39"/>
  <c r="AI57" i="39"/>
  <c r="AG57" i="39"/>
  <c r="AJ57" i="39"/>
  <c r="AE57" i="39"/>
  <c r="AH57" i="39" s="1"/>
  <c r="AK56" i="39"/>
  <c r="AF56" i="39"/>
  <c r="AG56" i="39"/>
  <c r="AE56" i="39"/>
  <c r="AH56" i="39" s="1"/>
  <c r="AK33" i="39"/>
  <c r="AM33" i="39" s="1"/>
  <c r="AN33" i="39" s="1"/>
  <c r="AF33" i="39"/>
  <c r="AI33" i="39" s="1"/>
  <c r="AG33" i="39"/>
  <c r="AJ33" i="39" s="1"/>
  <c r="AE33" i="39"/>
  <c r="AH33" i="39" s="1"/>
  <c r="AK32" i="39"/>
  <c r="AF32" i="39"/>
  <c r="AI32" i="39" s="1"/>
  <c r="AG32" i="39"/>
  <c r="AJ32" i="39"/>
  <c r="AE32" i="39"/>
  <c r="AH32" i="39" s="1"/>
  <c r="AK31" i="39"/>
  <c r="AF31" i="39"/>
  <c r="AI31" i="39" s="1"/>
  <c r="AG31" i="39"/>
  <c r="AJ31" i="39"/>
  <c r="AE31" i="39"/>
  <c r="AH31" i="39" s="1"/>
  <c r="AK30" i="39"/>
  <c r="AF30" i="39"/>
  <c r="AI30" i="39" s="1"/>
  <c r="AG30" i="39"/>
  <c r="AJ30" i="39" s="1"/>
  <c r="AE30" i="39"/>
  <c r="AH30" i="39" s="1"/>
  <c r="AK28" i="39"/>
  <c r="AF28" i="39"/>
  <c r="AI28" i="39" s="1"/>
  <c r="AG28" i="39"/>
  <c r="AJ28" i="39" s="1"/>
  <c r="AE28" i="39"/>
  <c r="AK27" i="39"/>
  <c r="AF27" i="39"/>
  <c r="AG27" i="39"/>
  <c r="AJ27" i="39" s="1"/>
  <c r="AE27" i="39"/>
  <c r="AH27" i="39" s="1"/>
  <c r="AK26" i="39"/>
  <c r="AF26" i="39"/>
  <c r="AI26" i="39" s="1"/>
  <c r="AG26" i="39"/>
  <c r="AE26" i="39"/>
  <c r="AK25" i="39"/>
  <c r="AF25" i="39"/>
  <c r="AG25" i="39"/>
  <c r="AE25" i="39"/>
  <c r="AH25" i="39" s="1"/>
  <c r="AK24" i="39"/>
  <c r="AF24" i="39"/>
  <c r="AG24" i="39"/>
  <c r="AJ24" i="39" s="1"/>
  <c r="AE24" i="39"/>
  <c r="AK23" i="39"/>
  <c r="AF23" i="39"/>
  <c r="AI23" i="39" s="1"/>
  <c r="AG23" i="39"/>
  <c r="AE23" i="39"/>
  <c r="G23" i="39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5" i="39" s="1"/>
  <c r="G36" i="39" s="1"/>
  <c r="G37" i="39" s="1"/>
  <c r="G38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G53" i="39" s="1"/>
  <c r="G54" i="39" s="1"/>
  <c r="G55" i="39" s="1"/>
  <c r="G56" i="39" s="1"/>
  <c r="G57" i="39" s="1"/>
  <c r="G58" i="39" s="1"/>
  <c r="G59" i="39" s="1"/>
  <c r="G60" i="39" s="1"/>
  <c r="G61" i="39" s="1"/>
  <c r="G62" i="39" s="1"/>
  <c r="G63" i="39" s="1"/>
  <c r="G64" i="39" s="1"/>
  <c r="G65" i="39" s="1"/>
  <c r="G66" i="39" s="1"/>
  <c r="G67" i="39" s="1"/>
  <c r="G68" i="39" s="1"/>
  <c r="G69" i="39" s="1"/>
  <c r="G70" i="39" s="1"/>
  <c r="G71" i="39" s="1"/>
  <c r="G72" i="39" s="1"/>
  <c r="G73" i="39" s="1"/>
  <c r="G74" i="39" s="1"/>
  <c r="G75" i="39" s="1"/>
  <c r="G76" i="39" s="1"/>
  <c r="G77" i="39" s="1"/>
  <c r="G78" i="39" s="1"/>
  <c r="G79" i="39" s="1"/>
  <c r="G80" i="39" s="1"/>
  <c r="G81" i="39" s="1"/>
  <c r="G82" i="39" s="1"/>
  <c r="G83" i="39" s="1"/>
  <c r="G84" i="39" s="1"/>
  <c r="G85" i="39" s="1"/>
  <c r="G86" i="39" s="1"/>
  <c r="G87" i="39" s="1"/>
  <c r="G88" i="39" s="1"/>
  <c r="G89" i="39" s="1"/>
  <c r="G90" i="39" s="1"/>
  <c r="G91" i="39" s="1"/>
  <c r="G92" i="39" s="1"/>
  <c r="G93" i="39" s="1"/>
  <c r="G94" i="39" s="1"/>
  <c r="G95" i="39" s="1"/>
  <c r="G96" i="39" s="1"/>
  <c r="G97" i="39" s="1"/>
  <c r="G98" i="39" s="1"/>
  <c r="G99" i="39" s="1"/>
  <c r="G100" i="39" s="1"/>
  <c r="G101" i="39" s="1"/>
  <c r="G102" i="39" s="1"/>
  <c r="G103" i="39" s="1"/>
  <c r="G104" i="39" s="1"/>
  <c r="G105" i="39" s="1"/>
  <c r="G106" i="39" s="1"/>
  <c r="G107" i="39" s="1"/>
  <c r="G108" i="39" s="1"/>
  <c r="G109" i="39" s="1"/>
  <c r="G110" i="39" s="1"/>
  <c r="G111" i="39" s="1"/>
  <c r="G112" i="39" s="1"/>
  <c r="G113" i="39" s="1"/>
  <c r="G114" i="39" s="1"/>
  <c r="G115" i="39" s="1"/>
  <c r="G116" i="39" s="1"/>
  <c r="G117" i="39" s="1"/>
  <c r="G118" i="39" s="1"/>
  <c r="G119" i="39" s="1"/>
  <c r="G120" i="39" s="1"/>
  <c r="G121" i="39" s="1"/>
  <c r="G122" i="39" s="1"/>
  <c r="G123" i="39" s="1"/>
  <c r="G124" i="39" s="1"/>
  <c r="G125" i="39" s="1"/>
  <c r="G126" i="39" s="1"/>
  <c r="G127" i="39" s="1"/>
  <c r="G128" i="39" s="1"/>
  <c r="G129" i="39" s="1"/>
  <c r="G130" i="39" s="1"/>
  <c r="G131" i="39" s="1"/>
  <c r="G132" i="39" s="1"/>
  <c r="G133" i="39" s="1"/>
  <c r="G134" i="39" s="1"/>
  <c r="G135" i="39" s="1"/>
  <c r="G136" i="39" s="1"/>
  <c r="G137" i="39" s="1"/>
  <c r="G138" i="39" s="1"/>
  <c r="G139" i="39" s="1"/>
  <c r="G140" i="39" s="1"/>
  <c r="G141" i="39" s="1"/>
  <c r="G142" i="39" s="1"/>
  <c r="G143" i="39" s="1"/>
  <c r="G144" i="39" s="1"/>
  <c r="G145" i="39" s="1"/>
  <c r="G146" i="39" s="1"/>
  <c r="G147" i="39" s="1"/>
  <c r="G148" i="39" s="1"/>
  <c r="G149" i="39" s="1"/>
  <c r="G150" i="39" s="1"/>
  <c r="G151" i="39" s="1"/>
  <c r="G152" i="39" s="1"/>
  <c r="G153" i="39" s="1"/>
  <c r="G154" i="39" s="1"/>
  <c r="G155" i="39" s="1"/>
  <c r="G156" i="39" s="1"/>
  <c r="G157" i="39" s="1"/>
  <c r="G158" i="39" s="1"/>
  <c r="G159" i="39" s="1"/>
  <c r="G160" i="39" s="1"/>
  <c r="G161" i="39" s="1"/>
  <c r="G162" i="39" s="1"/>
  <c r="G163" i="39" s="1"/>
  <c r="G164" i="39" s="1"/>
  <c r="G165" i="39" s="1"/>
  <c r="G166" i="39" s="1"/>
  <c r="G167" i="39" s="1"/>
  <c r="G168" i="39" s="1"/>
  <c r="G169" i="39" s="1"/>
  <c r="G170" i="39" s="1"/>
  <c r="G171" i="39" s="1"/>
  <c r="G172" i="39" s="1"/>
  <c r="G173" i="39" s="1"/>
  <c r="G174" i="39" s="1"/>
  <c r="G175" i="39" s="1"/>
  <c r="G176" i="39" s="1"/>
  <c r="G177" i="39" s="1"/>
  <c r="G178" i="39" s="1"/>
  <c r="G179" i="39" s="1"/>
  <c r="G180" i="39" s="1"/>
  <c r="G181" i="39" s="1"/>
  <c r="G182" i="39" s="1"/>
  <c r="G183" i="39" s="1"/>
  <c r="G184" i="39" s="1"/>
  <c r="G185" i="39" s="1"/>
  <c r="AK22" i="39"/>
  <c r="AF22" i="39"/>
  <c r="AI22" i="39" s="1"/>
  <c r="AG22" i="39"/>
  <c r="AJ22" i="39"/>
  <c r="AE22" i="39"/>
  <c r="AH22" i="39" s="1"/>
  <c r="AL22" i="39" s="1"/>
  <c r="AH62" i="39"/>
  <c r="AJ62" i="39"/>
  <c r="AM53" i="39" l="1"/>
  <c r="AM38" i="39"/>
  <c r="AN38" i="39" s="1"/>
  <c r="AM69" i="39"/>
  <c r="AN69" i="39" s="1"/>
  <c r="AM57" i="39"/>
  <c r="AN57" i="39" s="1"/>
  <c r="AL43" i="39"/>
  <c r="AM37" i="39"/>
  <c r="AN37" i="39" s="1"/>
  <c r="AM66" i="39"/>
  <c r="AN66" i="39" s="1"/>
  <c r="AL30" i="39"/>
  <c r="AM30" i="39" s="1"/>
  <c r="AN30" i="39" s="1"/>
  <c r="AM43" i="39"/>
  <c r="AM65" i="39"/>
  <c r="AN65" i="39" s="1"/>
  <c r="AL66" i="39"/>
  <c r="AM36" i="39"/>
  <c r="AN36" i="39" s="1"/>
  <c r="AH37" i="39"/>
  <c r="AM42" i="39"/>
  <c r="AN42" i="39" s="1"/>
  <c r="AH35" i="39"/>
  <c r="AL35" i="39" s="1"/>
  <c r="AL33" i="39"/>
  <c r="AH50" i="39"/>
  <c r="AI58" i="39"/>
  <c r="AJ51" i="39"/>
  <c r="AL57" i="39"/>
  <c r="AL31" i="39"/>
  <c r="AM31" i="39" s="1"/>
  <c r="AN31" i="39" s="1"/>
  <c r="AJ59" i="39"/>
  <c r="AH59" i="39"/>
  <c r="AL69" i="39"/>
  <c r="AL62" i="39"/>
  <c r="AI49" i="39"/>
  <c r="AM54" i="39"/>
  <c r="AN54" i="39" s="1"/>
  <c r="AJ61" i="39"/>
  <c r="AJ49" i="39"/>
  <c r="AL49" i="39" s="1"/>
  <c r="AM49" i="39" s="1"/>
  <c r="AN49" i="39" s="1"/>
  <c r="AI50" i="39"/>
  <c r="AH61" i="39"/>
  <c r="AL61" i="39" s="1"/>
  <c r="AM61" i="39" s="1"/>
  <c r="AN61" i="39" s="1"/>
  <c r="AM60" i="39"/>
  <c r="AN60" i="39" s="1"/>
  <c r="AI54" i="39"/>
  <c r="AM55" i="39"/>
  <c r="AN55" i="39" s="1"/>
  <c r="AM62" i="39"/>
  <c r="AN62" i="39" s="1"/>
  <c r="AI51" i="39"/>
  <c r="AH65" i="39"/>
  <c r="AJ50" i="39"/>
  <c r="AJ60" i="39"/>
  <c r="AI65" i="39"/>
  <c r="AH60" i="39"/>
  <c r="AH54" i="39"/>
  <c r="AM63" i="39"/>
  <c r="AN63" i="39" s="1"/>
  <c r="AJ65" i="39"/>
  <c r="AM48" i="39"/>
  <c r="AN48" i="39" s="1"/>
  <c r="AM45" i="39"/>
  <c r="AN45" i="39" s="1"/>
  <c r="AH46" i="39"/>
  <c r="AJ45" i="39"/>
  <c r="AI46" i="39"/>
  <c r="AH47" i="39"/>
  <c r="AL36" i="39"/>
  <c r="AM46" i="39"/>
  <c r="AI47" i="39"/>
  <c r="AL32" i="39"/>
  <c r="AM32" i="39" s="1"/>
  <c r="AN32" i="39" s="1"/>
  <c r="AN46" i="39"/>
  <c r="AL37" i="39"/>
  <c r="AM47" i="39"/>
  <c r="AN47" i="39" s="1"/>
  <c r="AN43" i="39"/>
  <c r="AI25" i="39"/>
  <c r="AI24" i="39"/>
  <c r="AH24" i="39"/>
  <c r="AI27" i="39"/>
  <c r="AL27" i="39" s="1"/>
  <c r="AM27" i="39" s="1"/>
  <c r="AN27" i="39" s="1"/>
  <c r="AH23" i="39"/>
  <c r="AJ25" i="39"/>
  <c r="AL25" i="39" s="1"/>
  <c r="AM25" i="39" s="1"/>
  <c r="AN25" i="39" s="1"/>
  <c r="AL42" i="39"/>
  <c r="AL63" i="39"/>
  <c r="AM22" i="39"/>
  <c r="AN22" i="39" s="1"/>
  <c r="AL67" i="39"/>
  <c r="AL28" i="39"/>
  <c r="AM28" i="39" s="1"/>
  <c r="AN28" i="39" s="1"/>
  <c r="AL41" i="39"/>
  <c r="AL44" i="39"/>
  <c r="AM56" i="39"/>
  <c r="AN56" i="39" s="1"/>
  <c r="AJ23" i="39"/>
  <c r="AJ55" i="39"/>
  <c r="AH58" i="39"/>
  <c r="AJ56" i="39"/>
  <c r="AJ53" i="39"/>
  <c r="AJ29" i="39"/>
  <c r="AI56" i="39"/>
  <c r="AJ52" i="39"/>
  <c r="AI29" i="39"/>
  <c r="AH55" i="39"/>
  <c r="AJ48" i="39"/>
  <c r="AJ47" i="39"/>
  <c r="AL47" i="39" s="1"/>
  <c r="AH68" i="39"/>
  <c r="AL68" i="39" s="1"/>
  <c r="AI53" i="39"/>
  <c r="AH26" i="39"/>
  <c r="AH53" i="39"/>
  <c r="AN53" i="39"/>
  <c r="AJ26" i="39"/>
  <c r="AH52" i="39"/>
  <c r="AI48" i="39"/>
  <c r="AM29" i="39"/>
  <c r="AN29" i="39" s="1"/>
  <c r="AM52" i="39"/>
  <c r="AN52" i="39" s="1"/>
  <c r="AH64" i="39"/>
  <c r="AH45" i="39"/>
  <c r="AI64" i="39"/>
  <c r="AM64" i="39"/>
  <c r="AN64" i="39" s="1"/>
  <c r="AH38" i="39"/>
  <c r="AL38" i="39" s="1"/>
  <c r="AL59" i="39" l="1"/>
  <c r="AM59" i="39" s="1"/>
  <c r="AN59" i="39" s="1"/>
  <c r="AL50" i="39"/>
  <c r="AM50" i="39" s="1"/>
  <c r="AN50" i="39" s="1"/>
  <c r="AL51" i="39"/>
  <c r="AM51" i="39" s="1"/>
  <c r="AN51" i="39" s="1"/>
  <c r="AL23" i="39"/>
  <c r="AM23" i="39" s="1"/>
  <c r="AN23" i="39" s="1"/>
  <c r="AL58" i="39"/>
  <c r="AM58" i="39" s="1"/>
  <c r="AN58" i="39" s="1"/>
  <c r="AL54" i="39"/>
  <c r="AL60" i="39"/>
  <c r="AL45" i="39"/>
  <c r="AL29" i="39"/>
  <c r="AL65" i="39"/>
  <c r="AL56" i="39"/>
  <c r="AL52" i="39"/>
  <c r="AL53" i="39"/>
  <c r="AL48" i="39"/>
  <c r="AL46" i="39"/>
  <c r="AL24" i="39"/>
  <c r="AM24" i="39" s="1"/>
  <c r="AN24" i="39" s="1"/>
  <c r="AL26" i="39"/>
  <c r="AM26" i="39" s="1"/>
  <c r="AN26" i="39" s="1"/>
  <c r="AL64" i="39"/>
  <c r="AL55" i="39"/>
</calcChain>
</file>

<file path=xl/sharedStrings.xml><?xml version="1.0" encoding="utf-8"?>
<sst xmlns="http://schemas.openxmlformats.org/spreadsheetml/2006/main" count="916" uniqueCount="186">
  <si>
    <t>Ql</t>
  </si>
  <si>
    <t>difference S11 On-Off resonance</t>
  </si>
  <si>
    <t>dB</t>
  </si>
  <si>
    <t>MHz</t>
  </si>
  <si>
    <t>time</t>
  </si>
  <si>
    <t>S11 db= 20*Log(S11)</t>
  </si>
  <si>
    <t>check</t>
  </si>
  <si>
    <t>name</t>
  </si>
  <si>
    <t>port1 (FPC adapter)</t>
  </si>
  <si>
    <t>VNA used</t>
  </si>
  <si>
    <t>frequency</t>
  </si>
  <si>
    <t>half</t>
  </si>
  <si>
    <t>or phase</t>
  </si>
  <si>
    <t>FPC port</t>
  </si>
  <si>
    <t>0 = undercoupled</t>
  </si>
  <si>
    <t>1 = overcoupled</t>
  </si>
  <si>
    <t>mode #</t>
  </si>
  <si>
    <t>FPC</t>
  </si>
  <si>
    <t>b</t>
  </si>
  <si>
    <t>good if wall losses</t>
  </si>
  <si>
    <t>are negligible</t>
  </si>
  <si>
    <t>beamtube if visible</t>
  </si>
  <si>
    <t>S11' (off resonance)</t>
  </si>
  <si>
    <t>S11 (on resonance)</t>
  </si>
  <si>
    <t>S21 or S31</t>
  </si>
  <si>
    <t>if not measureable, use -0.0001</t>
  </si>
  <si>
    <t>field probe with 50 Ohm terminated</t>
  </si>
  <si>
    <t>incl. modes in FPC waveguide and</t>
  </si>
  <si>
    <t>includes, if no port is overcoupled, wall loss dominates</t>
  </si>
  <si>
    <t>E5071C (4-port)</t>
  </si>
  <si>
    <t>HOM up</t>
  </si>
  <si>
    <t>HOM down</t>
  </si>
  <si>
    <t>4-port (power 10 dBm)</t>
  </si>
  <si>
    <t>Vector Network Analyzer Options (VNA)</t>
  </si>
  <si>
    <t>preferred</t>
  </si>
  <si>
    <t>E5071B (3-port)</t>
  </si>
  <si>
    <t>8753E(S) (2-port)</t>
  </si>
  <si>
    <t>in case of 4-port or 3-port VNA:</t>
  </si>
  <si>
    <t>port 2 (HOM A)</t>
  </si>
  <si>
    <t>port 3 (HOM B)*</t>
  </si>
  <si>
    <t>in case of 2-port VNA:</t>
  </si>
  <si>
    <t>port 2 (HOM A or HOM B)</t>
  </si>
  <si>
    <t>2-port, 3-port or 4-port</t>
  </si>
  <si>
    <t>and power level (10dBm recommended at all time)</t>
  </si>
  <si>
    <t xml:space="preserve">Cavity 1 ID: </t>
  </si>
  <si>
    <t>Dewar #</t>
  </si>
  <si>
    <t>Temperature (K)</t>
  </si>
  <si>
    <t>INPUT</t>
  </si>
  <si>
    <t>2nd choice</t>
  </si>
  <si>
    <t>If no other is available</t>
  </si>
  <si>
    <t>preferred cable: 2m Sucoflex only if available</t>
  </si>
  <si>
    <t>preferred cable: 4m Sucoflex only if available</t>
  </si>
  <si>
    <t>denote direct</t>
  </si>
  <si>
    <t>denote transmission</t>
  </si>
  <si>
    <t>HOM_QA_TEMPLATE</t>
  </si>
  <si>
    <t>F. MARHAUSER</t>
  </si>
  <si>
    <t>HOM port A</t>
  </si>
  <si>
    <t>HOM port B</t>
  </si>
  <si>
    <t>passband modes in ascending order</t>
  </si>
  <si>
    <t>any comments</t>
  </si>
  <si>
    <t>do not delete formula below, this is a backup, it can be pasted if needed in the Ql column and is valid for all methods (direct, half, phase)</t>
  </si>
  <si>
    <t>no amplifier needed</t>
  </si>
  <si>
    <t>denote whether</t>
  </si>
  <si>
    <t>has been used</t>
  </si>
  <si>
    <t>see also HOM Measurement Procedure</t>
  </si>
  <si>
    <t>for further details</t>
  </si>
  <si>
    <t>Q-Acceptance Criteria for HOMs (F. Marhauser)</t>
  </si>
  <si>
    <t>based on 3D MWS Simulation</t>
  </si>
  <si>
    <t>Ohm/m</t>
  </si>
  <si>
    <t>Ohm</t>
  </si>
  <si>
    <t>not defined</t>
  </si>
  <si>
    <t>allowable Q</t>
  </si>
  <si>
    <t>TM010</t>
  </si>
  <si>
    <t>TE111</t>
  </si>
  <si>
    <t>TM110</t>
  </si>
  <si>
    <t>mode of special interest (need careful attention)</t>
  </si>
  <si>
    <t>not of interest</t>
  </si>
  <si>
    <t>TM011</t>
  </si>
  <si>
    <t>TE011</t>
  </si>
  <si>
    <t>TM111</t>
  </si>
  <si>
    <t>date</t>
  </si>
  <si>
    <t>REVISION 1 (2015-09-29)</t>
  </si>
  <si>
    <t>revised from C100 for LCLS-II</t>
  </si>
  <si>
    <t>scaled to VTA target: 1300.250 MHz, actual mode frequencies can vary due to fabrication tolerances</t>
  </si>
  <si>
    <t>at 10mm</t>
  </si>
  <si>
    <t>equals</t>
  </si>
  <si>
    <t>1/m</t>
  </si>
  <si>
    <t>monopole</t>
  </si>
  <si>
    <t>TE111 H</t>
  </si>
  <si>
    <t>dipole</t>
  </si>
  <si>
    <t>TE111 45 more V</t>
  </si>
  <si>
    <t>TE111 V</t>
  </si>
  <si>
    <t>FPC side</t>
  </si>
  <si>
    <t>HOM side</t>
  </si>
  <si>
    <t>tube</t>
  </si>
  <si>
    <t>tube left</t>
  </si>
  <si>
    <t>TE211 one cell</t>
  </si>
  <si>
    <t>quadrupole</t>
  </si>
  <si>
    <t>TE211</t>
  </si>
  <si>
    <t>beam tube</t>
  </si>
  <si>
    <t>right tube</t>
  </si>
  <si>
    <t>left tube</t>
  </si>
  <si>
    <t>TM011 tilted left</t>
  </si>
  <si>
    <t>TM210</t>
  </si>
  <si>
    <t>TM111 dipole H propagating</t>
  </si>
  <si>
    <t>dipole V propagating</t>
  </si>
  <si>
    <t>TE011 right cell only</t>
  </si>
  <si>
    <t>dipole H propagating</t>
  </si>
  <si>
    <t>TE011 (tilted FPC)</t>
  </si>
  <si>
    <t>9 (tilted FPC)</t>
  </si>
  <si>
    <t>dipole V</t>
  </si>
  <si>
    <t>dipole H</t>
  </si>
  <si>
    <t>beam tube left</t>
  </si>
  <si>
    <t>beam tube right</t>
  </si>
  <si>
    <t>TM020</t>
  </si>
  <si>
    <t>T311 (left cell)</t>
  </si>
  <si>
    <t>sextupole</t>
  </si>
  <si>
    <t>beam tub eleft</t>
  </si>
  <si>
    <t>TE311</t>
  </si>
  <si>
    <t>TE121 tilted HOM</t>
  </si>
  <si>
    <t>TE121</t>
  </si>
  <si>
    <t>calculated</t>
  </si>
  <si>
    <t>accelerating mode</t>
  </si>
  <si>
    <t>Column5</t>
  </si>
  <si>
    <t>frequency (GHz)</t>
  </si>
  <si>
    <t>frequency scaled to VTA target (GHz)</t>
  </si>
  <si>
    <t>mode nomenclature</t>
  </si>
  <si>
    <r>
      <t xml:space="preserve">phase advance (in </t>
    </r>
    <r>
      <rPr>
        <sz val="14"/>
        <rFont val="Symbol"/>
        <family val="1"/>
        <charset val="2"/>
      </rPr>
      <t>p</t>
    </r>
    <r>
      <rPr>
        <sz val="14"/>
        <rFont val="Arial"/>
        <family val="2"/>
      </rPr>
      <t>/9)</t>
    </r>
  </si>
  <si>
    <t>scaling factor (do not delete)</t>
  </si>
  <si>
    <t>Q loaded</t>
  </si>
  <si>
    <r>
      <t>S</t>
    </r>
    <r>
      <rPr>
        <vertAlign val="subscript"/>
        <sz val="14"/>
        <rFont val="Arial"/>
        <family val="2"/>
      </rPr>
      <t>11</t>
    </r>
    <r>
      <rPr>
        <sz val="14"/>
        <rFont val="Arial"/>
        <family val="2"/>
      </rPr>
      <t>'-S</t>
    </r>
    <r>
      <rPr>
        <vertAlign val="subscript"/>
        <sz val="14"/>
        <rFont val="Arial"/>
        <family val="2"/>
      </rPr>
      <t>11</t>
    </r>
  </si>
  <si>
    <r>
      <t>D</t>
    </r>
    <r>
      <rPr>
        <sz val="14"/>
        <rFont val="Arial"/>
        <family val="2"/>
      </rPr>
      <t>S</t>
    </r>
    <r>
      <rPr>
        <vertAlign val="subscript"/>
        <sz val="14"/>
        <rFont val="Arial"/>
        <family val="2"/>
      </rPr>
      <t>11</t>
    </r>
    <r>
      <rPr>
        <sz val="14"/>
        <rFont val="Arial"/>
        <family val="2"/>
      </rPr>
      <t xml:space="preserve"> FPC</t>
    </r>
  </si>
  <si>
    <r>
      <t>D</t>
    </r>
    <r>
      <rPr>
        <sz val="14"/>
        <rFont val="Arial"/>
        <family val="2"/>
      </rPr>
      <t>S</t>
    </r>
    <r>
      <rPr>
        <vertAlign val="subscript"/>
        <sz val="14"/>
        <rFont val="Arial"/>
        <family val="2"/>
      </rPr>
      <t>11</t>
    </r>
    <r>
      <rPr>
        <sz val="14"/>
        <rFont val="Arial"/>
        <family val="2"/>
      </rPr>
      <t xml:space="preserve"> HOM (bottom)</t>
    </r>
  </si>
  <si>
    <r>
      <t>D</t>
    </r>
    <r>
      <rPr>
        <sz val="14"/>
        <rFont val="Arial"/>
        <family val="2"/>
      </rPr>
      <t>S</t>
    </r>
    <r>
      <rPr>
        <vertAlign val="subscript"/>
        <sz val="14"/>
        <rFont val="Arial"/>
        <family val="2"/>
      </rPr>
      <t>11</t>
    </r>
    <r>
      <rPr>
        <sz val="14"/>
        <rFont val="Arial"/>
        <family val="2"/>
      </rPr>
      <t xml:space="preserve"> HOM (top)</t>
    </r>
  </si>
  <si>
    <r>
      <t>Q</t>
    </r>
    <r>
      <rPr>
        <vertAlign val="subscript"/>
        <sz val="14"/>
        <rFont val="Arial"/>
        <family val="2"/>
      </rPr>
      <t>ext</t>
    </r>
  </si>
  <si>
    <r>
      <t>Q</t>
    </r>
    <r>
      <rPr>
        <vertAlign val="subscript"/>
        <sz val="14"/>
        <rFont val="Arial"/>
        <family val="2"/>
      </rPr>
      <t>l</t>
    </r>
  </si>
  <si>
    <r>
      <t>Q</t>
    </r>
    <r>
      <rPr>
        <vertAlign val="subscript"/>
        <sz val="14"/>
        <rFont val="Arial"/>
        <family val="2"/>
      </rPr>
      <t>l,meas</t>
    </r>
    <r>
      <rPr>
        <sz val="14"/>
        <rFont val="Arial"/>
        <family val="2"/>
      </rPr>
      <t>/Q</t>
    </r>
    <r>
      <rPr>
        <vertAlign val="subscript"/>
        <sz val="14"/>
        <rFont val="Arial"/>
        <family val="2"/>
      </rPr>
      <t>l,check</t>
    </r>
  </si>
  <si>
    <r>
      <t>TM</t>
    </r>
    <r>
      <rPr>
        <vertAlign val="subscript"/>
        <sz val="14"/>
        <rFont val="Arial"/>
        <family val="2"/>
      </rPr>
      <t>010</t>
    </r>
  </si>
  <si>
    <r>
      <t>TE</t>
    </r>
    <r>
      <rPr>
        <vertAlign val="subscript"/>
        <sz val="14"/>
        <rFont val="Arial"/>
        <family val="2"/>
      </rPr>
      <t>111</t>
    </r>
  </si>
  <si>
    <r>
      <t>TM</t>
    </r>
    <r>
      <rPr>
        <vertAlign val="subscript"/>
        <sz val="14"/>
        <rFont val="Arial"/>
        <family val="2"/>
      </rPr>
      <t>110</t>
    </r>
  </si>
  <si>
    <r>
      <t>TM</t>
    </r>
    <r>
      <rPr>
        <vertAlign val="subscript"/>
        <sz val="14"/>
        <rFont val="Arial"/>
        <family val="2"/>
      </rPr>
      <t>111</t>
    </r>
  </si>
  <si>
    <r>
      <t>TM</t>
    </r>
    <r>
      <rPr>
        <vertAlign val="subscript"/>
        <sz val="14"/>
        <rFont val="Arial"/>
        <family val="2"/>
      </rPr>
      <t>210</t>
    </r>
  </si>
  <si>
    <r>
      <t>TE</t>
    </r>
    <r>
      <rPr>
        <vertAlign val="subscript"/>
        <sz val="14"/>
        <rFont val="Arial"/>
        <family val="2"/>
      </rPr>
      <t>211</t>
    </r>
    <r>
      <rPr>
        <sz val="14"/>
        <rFont val="Arial"/>
        <family val="2"/>
      </rPr>
      <t xml:space="preserve"> one cell</t>
    </r>
  </si>
  <si>
    <r>
      <t>TE</t>
    </r>
    <r>
      <rPr>
        <vertAlign val="subscript"/>
        <sz val="14"/>
        <rFont val="Arial"/>
        <family val="2"/>
      </rPr>
      <t>211</t>
    </r>
  </si>
  <si>
    <r>
      <t>TM</t>
    </r>
    <r>
      <rPr>
        <vertAlign val="subscript"/>
        <sz val="14"/>
        <rFont val="Arial"/>
        <family val="2"/>
      </rPr>
      <t>011</t>
    </r>
  </si>
  <si>
    <r>
      <t>TM</t>
    </r>
    <r>
      <rPr>
        <vertAlign val="subscript"/>
        <sz val="14"/>
        <rFont val="Arial"/>
        <family val="2"/>
      </rPr>
      <t>011</t>
    </r>
    <r>
      <rPr>
        <sz val="14"/>
        <rFont val="Arial"/>
        <family val="2"/>
      </rPr>
      <t xml:space="preserve"> tilted left</t>
    </r>
  </si>
  <si>
    <r>
      <t>TE</t>
    </r>
    <r>
      <rPr>
        <vertAlign val="subscript"/>
        <sz val="14"/>
        <rFont val="Arial"/>
        <family val="2"/>
      </rPr>
      <t>011</t>
    </r>
  </si>
  <si>
    <r>
      <t>TE</t>
    </r>
    <r>
      <rPr>
        <vertAlign val="subscript"/>
        <sz val="14"/>
        <rFont val="Arial"/>
        <family val="2"/>
      </rPr>
      <t>011</t>
    </r>
    <r>
      <rPr>
        <sz val="14"/>
        <rFont val="Arial"/>
        <family val="2"/>
      </rPr>
      <t xml:space="preserve"> (tilted FPC)</t>
    </r>
  </si>
  <si>
    <r>
      <t>TM</t>
    </r>
    <r>
      <rPr>
        <vertAlign val="subscript"/>
        <sz val="14"/>
        <rFont val="Arial"/>
        <family val="2"/>
      </rPr>
      <t>020</t>
    </r>
  </si>
  <si>
    <r>
      <t>TE</t>
    </r>
    <r>
      <rPr>
        <vertAlign val="subscript"/>
        <sz val="14"/>
        <rFont val="Arial"/>
        <family val="2"/>
      </rPr>
      <t>121</t>
    </r>
    <r>
      <rPr>
        <sz val="14"/>
        <rFont val="Arial"/>
        <family val="2"/>
      </rPr>
      <t xml:space="preserve"> tilted HOM</t>
    </r>
  </si>
  <si>
    <r>
      <t>TE</t>
    </r>
    <r>
      <rPr>
        <vertAlign val="subscript"/>
        <sz val="14"/>
        <rFont val="Arial"/>
        <family val="2"/>
      </rPr>
      <t>121</t>
    </r>
  </si>
  <si>
    <r>
      <t>TE</t>
    </r>
    <r>
      <rPr>
        <vertAlign val="subscript"/>
        <sz val="14"/>
        <rFont val="Arial"/>
        <family val="2"/>
      </rPr>
      <t>311</t>
    </r>
  </si>
  <si>
    <r>
      <t>TE</t>
    </r>
    <r>
      <rPr>
        <vertAlign val="subscript"/>
        <sz val="14"/>
        <rFont val="Arial"/>
        <family val="2"/>
      </rPr>
      <t>311</t>
    </r>
    <r>
      <rPr>
        <sz val="14"/>
        <rFont val="Arial"/>
        <family val="2"/>
      </rPr>
      <t xml:space="preserve"> (left cell)</t>
    </r>
  </si>
  <si>
    <r>
      <t>TE</t>
    </r>
    <r>
      <rPr>
        <vertAlign val="subscript"/>
        <sz val="14"/>
        <rFont val="Arial"/>
        <family val="2"/>
      </rPr>
      <t>011</t>
    </r>
    <r>
      <rPr>
        <sz val="14"/>
        <rFont val="Arial"/>
        <family val="2"/>
      </rPr>
      <t xml:space="preserve"> right cell only</t>
    </r>
  </si>
  <si>
    <r>
      <t>TM</t>
    </r>
    <r>
      <rPr>
        <vertAlign val="subscript"/>
        <sz val="14"/>
        <rFont val="Arial"/>
        <family val="2"/>
      </rPr>
      <t>111</t>
    </r>
    <r>
      <rPr>
        <sz val="14"/>
        <rFont val="Arial"/>
        <family val="2"/>
      </rPr>
      <t xml:space="preserve"> dipole H propagating</t>
    </r>
  </si>
  <si>
    <t>direct</t>
  </si>
  <si>
    <r>
      <t>if "direct" denote Q</t>
    </r>
    <r>
      <rPr>
        <vertAlign val="subscript"/>
        <sz val="14"/>
        <rFont val="Arial"/>
        <family val="2"/>
      </rPr>
      <t>l</t>
    </r>
    <r>
      <rPr>
        <sz val="14"/>
        <rFont val="Arial"/>
        <family val="2"/>
      </rPr>
      <t xml:space="preserve"> in next column</t>
    </r>
  </si>
  <si>
    <r>
      <t xml:space="preserve">if "half" denote </t>
    </r>
    <r>
      <rPr>
        <sz val="14"/>
        <rFont val="Symbol"/>
        <family val="1"/>
        <charset val="2"/>
      </rPr>
      <t>D</t>
    </r>
    <r>
      <rPr>
        <sz val="14"/>
        <rFont val="Arial"/>
        <family val="2"/>
      </rPr>
      <t>f</t>
    </r>
    <r>
      <rPr>
        <vertAlign val="subscript"/>
        <sz val="14"/>
        <rFont val="Arial"/>
        <family val="2"/>
      </rPr>
      <t>-3dB</t>
    </r>
    <r>
      <rPr>
        <sz val="14"/>
        <rFont val="Arial"/>
        <family val="2"/>
      </rPr>
      <t>/2 in kHz</t>
    </r>
  </si>
  <si>
    <r>
      <t xml:space="preserve">if "phase" denote </t>
    </r>
    <r>
      <rPr>
        <sz val="14"/>
        <rFont val="Symbol"/>
        <family val="1"/>
        <charset val="2"/>
      </rPr>
      <t>D</t>
    </r>
    <r>
      <rPr>
        <sz val="14"/>
        <rFont val="Arial"/>
        <family val="2"/>
      </rPr>
      <t>f/</t>
    </r>
    <r>
      <rPr>
        <sz val="14"/>
        <rFont val="Symbol"/>
        <family val="1"/>
        <charset val="2"/>
      </rPr>
      <t>Dj</t>
    </r>
    <r>
      <rPr>
        <sz val="14"/>
        <rFont val="Arial"/>
        <family val="2"/>
      </rPr>
      <t xml:space="preserve"> in kHz/degree</t>
    </r>
  </si>
  <si>
    <t>R/Q on axis</t>
  </si>
  <si>
    <t>W</t>
  </si>
  <si>
    <r>
      <t>W</t>
    </r>
    <r>
      <rPr>
        <sz val="14"/>
        <rFont val="Arial"/>
        <family val="2"/>
      </rPr>
      <t>/cm</t>
    </r>
    <r>
      <rPr>
        <vertAlign val="superscript"/>
        <sz val="14"/>
        <rFont val="Arial"/>
        <family val="2"/>
      </rPr>
      <t>2</t>
    </r>
  </si>
  <si>
    <t>R/Q at 1 cm off axis VERTICAL POL.</t>
  </si>
  <si>
    <t>R/Q at 1 cm off axis HORIZONTAL POL.</t>
  </si>
  <si>
    <r>
      <t>k*r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>=</t>
    </r>
    <r>
      <rPr>
        <sz val="14"/>
        <rFont val="Symbol"/>
        <family val="1"/>
        <charset val="2"/>
      </rPr>
      <t xml:space="preserve"> w</t>
    </r>
    <r>
      <rPr>
        <sz val="14"/>
        <rFont val="Arial"/>
        <family val="2"/>
      </rPr>
      <t>/c</t>
    </r>
    <r>
      <rPr>
        <vertAlign val="subscript"/>
        <sz val="14"/>
        <rFont val="Arial"/>
        <family val="2"/>
      </rPr>
      <t>0</t>
    </r>
    <r>
      <rPr>
        <sz val="14"/>
        <rFont val="Arial"/>
        <family val="2"/>
      </rPr>
      <t>*r</t>
    </r>
    <r>
      <rPr>
        <vertAlign val="superscript"/>
        <sz val="14"/>
        <rFont val="Arial"/>
        <family val="2"/>
      </rPr>
      <t>2</t>
    </r>
  </si>
  <si>
    <t>R monopole</t>
  </si>
  <si>
    <t>R dipole</t>
  </si>
  <si>
    <r>
      <t>W</t>
    </r>
    <r>
      <rPr>
        <sz val="14"/>
        <rFont val="Arial"/>
        <family val="2"/>
      </rPr>
      <t>/m</t>
    </r>
  </si>
  <si>
    <r>
      <t>W</t>
    </r>
    <r>
      <rPr>
        <sz val="14"/>
        <rFont val="Arial"/>
        <family val="2"/>
      </rPr>
      <t/>
    </r>
  </si>
  <si>
    <t>contribution</t>
  </si>
  <si>
    <t>removed</t>
  </si>
  <si>
    <t>monopol</t>
  </si>
  <si>
    <t>allowable dipole impedance (Ohm/m)</t>
  </si>
  <si>
    <t>allowable monopole impedance (Ohm)</t>
  </si>
  <si>
    <t/>
  </si>
  <si>
    <t>following rows are used for optional Qext measurements on FPC, HOM A and HOM B ports</t>
  </si>
  <si>
    <r>
      <t xml:space="preserve">i) direct = </t>
    </r>
    <r>
      <rPr>
        <sz val="14"/>
        <rFont val="Symbol"/>
        <family val="1"/>
        <charset val="2"/>
      </rPr>
      <t>D</t>
    </r>
    <r>
      <rPr>
        <sz val="14"/>
        <rFont val="Arial"/>
        <family val="2"/>
      </rPr>
      <t>f</t>
    </r>
    <r>
      <rPr>
        <vertAlign val="subscript"/>
        <sz val="14"/>
        <rFont val="Arial"/>
        <family val="2"/>
      </rPr>
      <t>-3dB</t>
    </r>
    <r>
      <rPr>
        <sz val="14"/>
        <rFont val="Arial"/>
        <family val="2"/>
      </rPr>
      <t xml:space="preserve"> method</t>
    </r>
  </si>
  <si>
    <r>
      <t xml:space="preserve">third cable terminated with 50 </t>
    </r>
    <r>
      <rPr>
        <sz val="14"/>
        <rFont val="Symbol"/>
        <family val="1"/>
        <charset val="2"/>
      </rPr>
      <t>W</t>
    </r>
    <r>
      <rPr>
        <sz val="14"/>
        <rFont val="Arial"/>
        <family val="2"/>
      </rPr>
      <t xml:space="preserve"> load</t>
    </r>
  </si>
  <si>
    <r>
      <t xml:space="preserve">ii) half = left or right </t>
    </r>
    <r>
      <rPr>
        <sz val="14"/>
        <rFont val="Symbol"/>
        <family val="1"/>
        <charset val="2"/>
      </rPr>
      <t>D</t>
    </r>
    <r>
      <rPr>
        <sz val="14"/>
        <rFont val="Arial"/>
        <family val="2"/>
      </rPr>
      <t>f</t>
    </r>
    <r>
      <rPr>
        <vertAlign val="subscript"/>
        <sz val="14"/>
        <rFont val="Arial"/>
        <family val="2"/>
      </rPr>
      <t>-3dB</t>
    </r>
    <r>
      <rPr>
        <sz val="14"/>
        <rFont val="Arial"/>
        <family val="2"/>
      </rPr>
      <t xml:space="preserve"> only</t>
    </r>
  </si>
  <si>
    <r>
      <t xml:space="preserve">iii) linear phase = </t>
    </r>
    <r>
      <rPr>
        <sz val="14"/>
        <rFont val="Symbol"/>
        <family val="1"/>
        <charset val="2"/>
      </rPr>
      <t>D</t>
    </r>
    <r>
      <rPr>
        <sz val="14"/>
        <rFont val="Arial"/>
        <family val="2"/>
      </rPr>
      <t>f/</t>
    </r>
    <r>
      <rPr>
        <sz val="14"/>
        <rFont val="Symbol"/>
        <family val="1"/>
        <charset val="2"/>
      </rPr>
      <t>Dj</t>
    </r>
    <r>
      <rPr>
        <sz val="14"/>
        <rFont val="Arial"/>
        <family val="2"/>
      </rPr>
      <t xml:space="preserve"> only</t>
    </r>
  </si>
  <si>
    <t>DESY allowable Q</t>
  </si>
  <si>
    <t>impedance thresholds LCLS-II</t>
  </si>
  <si>
    <t>dipole modes</t>
  </si>
  <si>
    <t>monopole modes</t>
  </si>
  <si>
    <t>quadrupole modes</t>
  </si>
  <si>
    <t>CAV0XYZ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</si>
</sst>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"/>
    <numFmt numFmtId="165" formatCode="0.000"/>
    <numFmt numFmtId="166" formatCode="0.0E+00"/>
    <numFmt numFmtId="167" formatCode="0.000000"/>
    <numFmt numFmtId="168" formatCode="0.00000E+00"/>
    <numFmt numFmtId="169" formatCode="0.00000000"/>
    <numFmt numFmtId="170" formatCode="0.00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name val="Symbol"/>
      <family val="1"/>
      <charset val="2"/>
    </font>
    <font>
      <vertAlign val="subscript"/>
      <sz val="14"/>
      <name val="Arial"/>
      <family val="2"/>
    </font>
    <font>
      <vertAlign val="superscript"/>
      <sz val="14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310">
    <xf numFmtId="0" fontId="0" fillId="0" borderId="0" xfId="0"/>
    <xf numFmtId="168" fontId="3" fillId="6" borderId="0" xfId="0" applyNumberFormat="1" applyFont="1" applyFill="1" applyAlignment="1">
      <alignment horizontal="left" wrapText="1"/>
    </xf>
    <xf numFmtId="169" fontId="4" fillId="9" borderId="14" xfId="2" applyNumberFormat="1" applyFont="1" applyFill="1" applyBorder="1" applyAlignment="1">
      <alignment horizontal="left" vertical="center"/>
    </xf>
    <xf numFmtId="169" fontId="4" fillId="9" borderId="15" xfId="2" applyNumberFormat="1" applyFont="1" applyFill="1" applyBorder="1" applyAlignment="1">
      <alignment horizontal="left" vertical="center"/>
    </xf>
    <xf numFmtId="0" fontId="8" fillId="9" borderId="15" xfId="2" applyFont="1" applyFill="1" applyBorder="1" applyAlignment="1">
      <alignment horizontal="left" vertical="center"/>
    </xf>
    <xf numFmtId="169" fontId="4" fillId="9" borderId="17" xfId="2" applyNumberFormat="1" applyFont="1" applyFill="1" applyBorder="1" applyAlignment="1">
      <alignment horizontal="left" vertical="center"/>
    </xf>
    <xf numFmtId="169" fontId="4" fillId="9" borderId="0" xfId="2" applyNumberFormat="1" applyFont="1" applyFill="1" applyBorder="1" applyAlignment="1">
      <alignment horizontal="left" vertical="center"/>
    </xf>
    <xf numFmtId="0" fontId="8" fillId="9" borderId="0" xfId="2" applyFont="1" applyFill="1" applyBorder="1" applyAlignment="1">
      <alignment horizontal="left" vertical="center"/>
    </xf>
    <xf numFmtId="169" fontId="3" fillId="9" borderId="17" xfId="2" applyNumberFormat="1" applyFont="1" applyFill="1" applyBorder="1" applyAlignment="1">
      <alignment horizontal="left" vertical="center"/>
    </xf>
    <xf numFmtId="169" fontId="3" fillId="9" borderId="0" xfId="2" applyNumberFormat="1" applyFont="1" applyFill="1" applyBorder="1" applyAlignment="1">
      <alignment horizontal="left" vertical="center"/>
    </xf>
    <xf numFmtId="0" fontId="8" fillId="10" borderId="0" xfId="2" applyFont="1" applyFill="1" applyBorder="1" applyAlignment="1">
      <alignment horizontal="left" vertical="center"/>
    </xf>
    <xf numFmtId="0" fontId="8" fillId="9" borderId="17" xfId="2" applyFont="1" applyFill="1" applyBorder="1" applyAlignment="1">
      <alignment horizontal="left" vertical="center"/>
    </xf>
    <xf numFmtId="169" fontId="3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166" fontId="4" fillId="0" borderId="0" xfId="2" applyNumberFormat="1" applyFont="1" applyFill="1" applyBorder="1" applyAlignment="1">
      <alignment horizontal="left" vertical="center"/>
    </xf>
    <xf numFmtId="169" fontId="8" fillId="0" borderId="0" xfId="2" applyNumberFormat="1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166" fontId="3" fillId="0" borderId="0" xfId="2" applyNumberFormat="1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11" fontId="8" fillId="0" borderId="0" xfId="2" applyNumberFormat="1" applyFont="1" applyAlignment="1">
      <alignment horizontal="left" vertical="center"/>
    </xf>
    <xf numFmtId="166" fontId="8" fillId="0" borderId="0" xfId="2" applyNumberFormat="1" applyFont="1" applyAlignment="1">
      <alignment horizontal="left" vertical="center"/>
    </xf>
    <xf numFmtId="0" fontId="6" fillId="7" borderId="0" xfId="2" applyFont="1" applyFill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169" fontId="8" fillId="0" borderId="0" xfId="2" applyNumberFormat="1" applyFont="1" applyAlignment="1">
      <alignment horizontal="left" vertical="center"/>
    </xf>
    <xf numFmtId="2" fontId="8" fillId="0" borderId="0" xfId="2" applyNumberFormat="1" applyFont="1" applyAlignment="1">
      <alignment horizontal="left" vertical="center"/>
    </xf>
    <xf numFmtId="2" fontId="7" fillId="0" borderId="0" xfId="3" applyNumberFormat="1" applyFont="1" applyAlignment="1">
      <alignment horizontal="left"/>
    </xf>
    <xf numFmtId="169" fontId="3" fillId="11" borderId="15" xfId="2" applyNumberFormat="1" applyFont="1" applyFill="1" applyBorder="1" applyAlignment="1">
      <alignment horizontal="left" vertical="center"/>
    </xf>
    <xf numFmtId="0" fontId="3" fillId="11" borderId="15" xfId="2" applyFont="1" applyFill="1" applyBorder="1" applyAlignment="1">
      <alignment horizontal="left" vertical="center"/>
    </xf>
    <xf numFmtId="169" fontId="3" fillId="11" borderId="0" xfId="2" applyNumberFormat="1" applyFont="1" applyFill="1" applyBorder="1" applyAlignment="1">
      <alignment horizontal="left" vertical="center"/>
    </xf>
    <xf numFmtId="0" fontId="3" fillId="11" borderId="0" xfId="2" applyFont="1" applyFill="1" applyBorder="1" applyAlignment="1">
      <alignment horizontal="left" vertical="center"/>
    </xf>
    <xf numFmtId="169" fontId="8" fillId="11" borderId="0" xfId="2" applyNumberFormat="1" applyFont="1" applyFill="1" applyBorder="1" applyAlignment="1">
      <alignment horizontal="left" vertical="center"/>
    </xf>
    <xf numFmtId="0" fontId="8" fillId="11" borderId="0" xfId="2" applyFont="1" applyFill="1" applyBorder="1" applyAlignment="1">
      <alignment horizontal="left" vertical="center"/>
    </xf>
    <xf numFmtId="169" fontId="3" fillId="10" borderId="0" xfId="2" applyNumberFormat="1" applyFont="1" applyFill="1" applyBorder="1" applyAlignment="1">
      <alignment horizontal="left" vertical="center"/>
    </xf>
    <xf numFmtId="0" fontId="3" fillId="10" borderId="0" xfId="2" applyFont="1" applyFill="1" applyBorder="1" applyAlignment="1">
      <alignment horizontal="left" vertical="center"/>
    </xf>
    <xf numFmtId="166" fontId="3" fillId="10" borderId="0" xfId="2" applyNumberFormat="1" applyFont="1" applyFill="1" applyBorder="1" applyAlignment="1">
      <alignment horizontal="left" vertical="center"/>
    </xf>
    <xf numFmtId="0" fontId="8" fillId="10" borderId="18" xfId="2" applyFont="1" applyFill="1" applyBorder="1" applyAlignment="1">
      <alignment horizontal="left" vertical="center"/>
    </xf>
    <xf numFmtId="169" fontId="3" fillId="9" borderId="17" xfId="2" applyNumberFormat="1" applyFont="1" applyFill="1" applyBorder="1" applyAlignment="1">
      <alignment horizontal="left" vertical="center" wrapText="1"/>
    </xf>
    <xf numFmtId="0" fontId="8" fillId="9" borderId="0" xfId="2" applyFont="1" applyFill="1" applyBorder="1" applyAlignment="1">
      <alignment horizontal="left" vertical="center" wrapText="1"/>
    </xf>
    <xf numFmtId="166" fontId="3" fillId="11" borderId="15" xfId="2" applyNumberFormat="1" applyFont="1" applyFill="1" applyBorder="1" applyAlignment="1">
      <alignment horizontal="left" vertical="center"/>
    </xf>
    <xf numFmtId="166" fontId="3" fillId="11" borderId="0" xfId="2" applyNumberFormat="1" applyFont="1" applyFill="1" applyBorder="1" applyAlignment="1">
      <alignment horizontal="left" vertical="center"/>
    </xf>
    <xf numFmtId="2" fontId="8" fillId="11" borderId="0" xfId="2" applyNumberFormat="1" applyFont="1" applyFill="1" applyBorder="1" applyAlignment="1">
      <alignment horizontal="left" vertical="center"/>
    </xf>
    <xf numFmtId="11" fontId="3" fillId="11" borderId="15" xfId="2" applyNumberFormat="1" applyFont="1" applyFill="1" applyBorder="1" applyAlignment="1">
      <alignment horizontal="left" vertical="center"/>
    </xf>
    <xf numFmtId="11" fontId="3" fillId="11" borderId="0" xfId="2" applyNumberFormat="1" applyFont="1" applyFill="1" applyBorder="1" applyAlignment="1">
      <alignment horizontal="left" vertical="center"/>
    </xf>
    <xf numFmtId="11" fontId="3" fillId="10" borderId="0" xfId="2" applyNumberFormat="1" applyFont="1" applyFill="1" applyBorder="1" applyAlignment="1">
      <alignment horizontal="left" vertical="center"/>
    </xf>
    <xf numFmtId="11" fontId="3" fillId="0" borderId="0" xfId="2" applyNumberFormat="1" applyFont="1" applyFill="1" applyBorder="1" applyAlignment="1">
      <alignment horizontal="left" vertical="center"/>
    </xf>
    <xf numFmtId="11" fontId="8" fillId="0" borderId="0" xfId="2" applyNumberFormat="1" applyFont="1" applyFill="1" applyBorder="1" applyAlignment="1">
      <alignment horizontal="left" vertical="center"/>
    </xf>
    <xf numFmtId="11" fontId="8" fillId="7" borderId="0" xfId="2" applyNumberFormat="1" applyFont="1" applyFill="1" applyBorder="1" applyAlignment="1">
      <alignment horizontal="left" vertical="center"/>
    </xf>
    <xf numFmtId="11" fontId="8" fillId="11" borderId="0" xfId="2" applyNumberFormat="1" applyFont="1" applyFill="1" applyBorder="1" applyAlignment="1">
      <alignment horizontal="left" vertical="center"/>
    </xf>
    <xf numFmtId="169" fontId="8" fillId="10" borderId="0" xfId="2" applyNumberFormat="1" applyFont="1" applyFill="1" applyBorder="1" applyAlignment="1">
      <alignment horizontal="left" vertical="center"/>
    </xf>
    <xf numFmtId="11" fontId="8" fillId="10" borderId="0" xfId="2" applyNumberFormat="1" applyFont="1" applyFill="1" applyBorder="1" applyAlignment="1">
      <alignment horizontal="left" vertical="center"/>
    </xf>
    <xf numFmtId="2" fontId="8" fillId="10" borderId="0" xfId="2" applyNumberFormat="1" applyFont="1" applyFill="1" applyBorder="1" applyAlignment="1">
      <alignment horizontal="left" vertical="center"/>
    </xf>
    <xf numFmtId="169" fontId="8" fillId="13" borderId="0" xfId="2" applyNumberFormat="1" applyFont="1" applyFill="1" applyBorder="1" applyAlignment="1">
      <alignment horizontal="left" vertical="center"/>
    </xf>
    <xf numFmtId="169" fontId="3" fillId="13" borderId="0" xfId="2" applyNumberFormat="1" applyFont="1" applyFill="1" applyBorder="1" applyAlignment="1">
      <alignment horizontal="left" vertical="center"/>
    </xf>
    <xf numFmtId="0" fontId="8" fillId="13" borderId="0" xfId="2" applyFont="1" applyFill="1" applyBorder="1" applyAlignment="1">
      <alignment horizontal="left" vertical="center"/>
    </xf>
    <xf numFmtId="0" fontId="3" fillId="7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164" fontId="3" fillId="0" borderId="0" xfId="0" applyNumberFormat="1" applyFont="1"/>
    <xf numFmtId="168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11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3" fillId="7" borderId="0" xfId="0" applyFont="1" applyFill="1"/>
    <xf numFmtId="168" fontId="3" fillId="0" borderId="0" xfId="0" applyNumberFormat="1" applyFont="1"/>
    <xf numFmtId="165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Alignment="1">
      <alignment horizontal="left"/>
    </xf>
    <xf numFmtId="165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1" fontId="3" fillId="3" borderId="1" xfId="0" applyNumberFormat="1" applyFont="1" applyFill="1" applyBorder="1" applyAlignment="1">
      <alignment horizontal="left"/>
    </xf>
    <xf numFmtId="11" fontId="3" fillId="5" borderId="1" xfId="0" applyNumberFormat="1" applyFont="1" applyFill="1" applyBorder="1" applyAlignment="1">
      <alignment horizontal="left"/>
    </xf>
    <xf numFmtId="2" fontId="3" fillId="3" borderId="1" xfId="0" applyNumberFormat="1" applyFont="1" applyFill="1" applyBorder="1" applyAlignment="1">
      <alignment horizontal="left"/>
    </xf>
    <xf numFmtId="165" fontId="9" fillId="2" borderId="2" xfId="0" applyNumberFormat="1" applyFont="1" applyFill="1" applyBorder="1" applyAlignment="1">
      <alignment horizontal="left"/>
    </xf>
    <xf numFmtId="1" fontId="3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1" fontId="3" fillId="3" borderId="2" xfId="0" applyNumberFormat="1" applyFont="1" applyFill="1" applyBorder="1" applyAlignment="1">
      <alignment horizontal="left"/>
    </xf>
    <xf numFmtId="11" fontId="3" fillId="5" borderId="2" xfId="0" applyNumberFormat="1" applyFont="1" applyFill="1" applyBorder="1" applyAlignment="1">
      <alignment horizontal="left"/>
    </xf>
    <xf numFmtId="2" fontId="3" fillId="3" borderId="2" xfId="0" applyNumberFormat="1" applyFont="1" applyFill="1" applyBorder="1" applyAlignment="1">
      <alignment horizontal="left"/>
    </xf>
    <xf numFmtId="165" fontId="3" fillId="2" borderId="2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20" fontId="3" fillId="0" borderId="3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2" fontId="3" fillId="0" borderId="3" xfId="0" applyNumberFormat="1" applyFont="1" applyFill="1" applyBorder="1" applyAlignment="1">
      <alignment horizontal="left"/>
    </xf>
    <xf numFmtId="1" fontId="3" fillId="0" borderId="3" xfId="0" applyNumberFormat="1" applyFont="1" applyFill="1" applyBorder="1" applyAlignment="1">
      <alignment horizontal="left"/>
    </xf>
    <xf numFmtId="165" fontId="3" fillId="0" borderId="3" xfId="0" applyNumberFormat="1" applyFont="1" applyFill="1" applyBorder="1" applyAlignment="1">
      <alignment horizontal="left"/>
    </xf>
    <xf numFmtId="165" fontId="3" fillId="0" borderId="3" xfId="0" applyNumberFormat="1" applyFont="1" applyBorder="1" applyAlignment="1">
      <alignment horizontal="left"/>
    </xf>
    <xf numFmtId="166" fontId="3" fillId="0" borderId="3" xfId="0" applyNumberFormat="1" applyFont="1" applyBorder="1" applyAlignment="1">
      <alignment horizontal="left"/>
    </xf>
    <xf numFmtId="11" fontId="3" fillId="0" borderId="3" xfId="0" applyNumberFormat="1" applyFont="1" applyBorder="1" applyAlignment="1">
      <alignment horizontal="left"/>
    </xf>
    <xf numFmtId="168" fontId="3" fillId="0" borderId="3" xfId="0" applyNumberFormat="1" applyFont="1" applyFill="1" applyBorder="1" applyAlignment="1">
      <alignment horizontal="left"/>
    </xf>
    <xf numFmtId="11" fontId="3" fillId="0" borderId="3" xfId="0" applyNumberFormat="1" applyFont="1" applyFill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11" fontId="3" fillId="0" borderId="5" xfId="0" applyNumberFormat="1" applyFont="1" applyFill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0" fontId="3" fillId="0" borderId="0" xfId="0" applyFont="1" applyFill="1" applyBorder="1"/>
    <xf numFmtId="0" fontId="3" fillId="11" borderId="3" xfId="0" applyFont="1" applyFill="1" applyBorder="1" applyAlignment="1">
      <alignment horizontal="left"/>
    </xf>
    <xf numFmtId="166" fontId="3" fillId="0" borderId="3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11" fontId="3" fillId="0" borderId="4" xfId="0" applyNumberFormat="1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20" fontId="3" fillId="0" borderId="3" xfId="0" applyNumberFormat="1" applyFont="1" applyFill="1" applyBorder="1"/>
    <xf numFmtId="0" fontId="3" fillId="11" borderId="7" xfId="0" applyFont="1" applyFill="1" applyBorder="1" applyAlignment="1">
      <alignment horizontal="left"/>
    </xf>
    <xf numFmtId="0" fontId="3" fillId="0" borderId="3" xfId="0" applyFont="1" applyFill="1" applyBorder="1"/>
    <xf numFmtId="11" fontId="3" fillId="0" borderId="0" xfId="0" applyNumberFormat="1" applyFont="1" applyFill="1"/>
    <xf numFmtId="11" fontId="3" fillId="0" borderId="0" xfId="0" applyNumberFormat="1" applyFont="1" applyFill="1" applyAlignment="1">
      <alignment horizontal="left"/>
    </xf>
    <xf numFmtId="14" fontId="3" fillId="0" borderId="4" xfId="0" applyNumberFormat="1" applyFont="1" applyFill="1" applyBorder="1" applyAlignment="1">
      <alignment horizontal="left"/>
    </xf>
    <xf numFmtId="20" fontId="3" fillId="0" borderId="4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14" fontId="3" fillId="0" borderId="5" xfId="0" applyNumberFormat="1" applyFont="1" applyFill="1" applyBorder="1" applyAlignment="1">
      <alignment horizontal="left"/>
    </xf>
    <xf numFmtId="20" fontId="3" fillId="0" borderId="5" xfId="0" applyNumberFormat="1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left"/>
    </xf>
    <xf numFmtId="2" fontId="3" fillId="0" borderId="4" xfId="0" applyNumberFormat="1" applyFont="1" applyFill="1" applyBorder="1" applyAlignment="1">
      <alignment horizontal="left"/>
    </xf>
    <xf numFmtId="0" fontId="3" fillId="11" borderId="6" xfId="0" applyFont="1" applyFill="1" applyBorder="1" applyAlignment="1">
      <alignment horizontal="left"/>
    </xf>
    <xf numFmtId="14" fontId="3" fillId="11" borderId="7" xfId="0" applyNumberFormat="1" applyFont="1" applyFill="1" applyBorder="1" applyAlignment="1">
      <alignment horizontal="left"/>
    </xf>
    <xf numFmtId="20" fontId="3" fillId="11" borderId="7" xfId="0" applyNumberFormat="1" applyFont="1" applyFill="1" applyBorder="1" applyAlignment="1">
      <alignment horizontal="left"/>
    </xf>
    <xf numFmtId="164" fontId="3" fillId="11" borderId="7" xfId="0" applyNumberFormat="1" applyFont="1" applyFill="1" applyBorder="1" applyAlignment="1">
      <alignment horizontal="left"/>
    </xf>
    <xf numFmtId="2" fontId="3" fillId="11" borderId="12" xfId="0" applyNumberFormat="1" applyFont="1" applyFill="1" applyBorder="1" applyAlignment="1">
      <alignment horizontal="left"/>
    </xf>
    <xf numFmtId="0" fontId="3" fillId="11" borderId="8" xfId="0" applyFont="1" applyFill="1" applyBorder="1" applyAlignment="1">
      <alignment horizontal="left"/>
    </xf>
    <xf numFmtId="14" fontId="3" fillId="11" borderId="3" xfId="0" applyNumberFormat="1" applyFont="1" applyFill="1" applyBorder="1" applyAlignment="1">
      <alignment horizontal="left"/>
    </xf>
    <xf numFmtId="20" fontId="3" fillId="11" borderId="3" xfId="0" applyNumberFormat="1" applyFont="1" applyFill="1" applyBorder="1" applyAlignment="1">
      <alignment horizontal="left"/>
    </xf>
    <xf numFmtId="164" fontId="3" fillId="11" borderId="3" xfId="0" applyNumberFormat="1" applyFont="1" applyFill="1" applyBorder="1" applyAlignment="1">
      <alignment horizontal="left"/>
    </xf>
    <xf numFmtId="2" fontId="3" fillId="11" borderId="9" xfId="0" applyNumberFormat="1" applyFont="1" applyFill="1" applyBorder="1" applyAlignment="1">
      <alignment horizontal="left"/>
    </xf>
    <xf numFmtId="167" fontId="3" fillId="11" borderId="3" xfId="0" applyNumberFormat="1" applyFont="1" applyFill="1" applyBorder="1" applyAlignment="1">
      <alignment horizontal="left"/>
    </xf>
    <xf numFmtId="0" fontId="3" fillId="11" borderId="10" xfId="0" applyFont="1" applyFill="1" applyBorder="1" applyAlignment="1">
      <alignment horizontal="left"/>
    </xf>
    <xf numFmtId="14" fontId="3" fillId="11" borderId="11" xfId="0" applyNumberFormat="1" applyFont="1" applyFill="1" applyBorder="1" applyAlignment="1">
      <alignment horizontal="left"/>
    </xf>
    <xf numFmtId="20" fontId="3" fillId="11" borderId="11" xfId="0" applyNumberFormat="1" applyFont="1" applyFill="1" applyBorder="1" applyAlignment="1">
      <alignment horizontal="left"/>
    </xf>
    <xf numFmtId="0" fontId="3" fillId="11" borderId="11" xfId="0" applyFont="1" applyFill="1" applyBorder="1" applyAlignment="1">
      <alignment horizontal="left"/>
    </xf>
    <xf numFmtId="164" fontId="3" fillId="11" borderId="11" xfId="0" applyNumberFormat="1" applyFont="1" applyFill="1" applyBorder="1" applyAlignment="1">
      <alignment horizontal="left"/>
    </xf>
    <xf numFmtId="2" fontId="3" fillId="11" borderId="13" xfId="0" applyNumberFormat="1" applyFont="1" applyFill="1" applyBorder="1" applyAlignment="1">
      <alignment horizontal="left"/>
    </xf>
    <xf numFmtId="0" fontId="3" fillId="10" borderId="6" xfId="0" applyFont="1" applyFill="1" applyBorder="1" applyAlignment="1">
      <alignment horizontal="left"/>
    </xf>
    <xf numFmtId="14" fontId="3" fillId="10" borderId="7" xfId="0" applyNumberFormat="1" applyFont="1" applyFill="1" applyBorder="1" applyAlignment="1">
      <alignment horizontal="left"/>
    </xf>
    <xf numFmtId="20" fontId="3" fillId="10" borderId="7" xfId="0" applyNumberFormat="1" applyFont="1" applyFill="1" applyBorder="1" applyAlignment="1">
      <alignment horizontal="left"/>
    </xf>
    <xf numFmtId="0" fontId="3" fillId="10" borderId="7" xfId="0" applyFont="1" applyFill="1" applyBorder="1" applyAlignment="1">
      <alignment horizontal="left"/>
    </xf>
    <xf numFmtId="164" fontId="3" fillId="10" borderId="7" xfId="0" applyNumberFormat="1" applyFont="1" applyFill="1" applyBorder="1" applyAlignment="1">
      <alignment horizontal="left"/>
    </xf>
    <xf numFmtId="2" fontId="3" fillId="10" borderId="12" xfId="0" applyNumberFormat="1" applyFont="1" applyFill="1" applyBorder="1" applyAlignment="1">
      <alignment horizontal="left"/>
    </xf>
    <xf numFmtId="0" fontId="3" fillId="10" borderId="8" xfId="0" applyFont="1" applyFill="1" applyBorder="1" applyAlignment="1">
      <alignment horizontal="left"/>
    </xf>
    <xf numFmtId="14" fontId="3" fillId="10" borderId="3" xfId="0" applyNumberFormat="1" applyFont="1" applyFill="1" applyBorder="1" applyAlignment="1">
      <alignment horizontal="left"/>
    </xf>
    <xf numFmtId="20" fontId="3" fillId="10" borderId="3" xfId="0" applyNumberFormat="1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164" fontId="3" fillId="10" borderId="3" xfId="0" applyNumberFormat="1" applyFont="1" applyFill="1" applyBorder="1" applyAlignment="1">
      <alignment horizontal="left"/>
    </xf>
    <xf numFmtId="2" fontId="3" fillId="10" borderId="9" xfId="0" applyNumberFormat="1" applyFont="1" applyFill="1" applyBorder="1" applyAlignment="1">
      <alignment horizontal="left"/>
    </xf>
    <xf numFmtId="0" fontId="3" fillId="10" borderId="10" xfId="0" applyFont="1" applyFill="1" applyBorder="1" applyAlignment="1">
      <alignment horizontal="left"/>
    </xf>
    <xf numFmtId="14" fontId="3" fillId="10" borderId="11" xfId="0" applyNumberFormat="1" applyFont="1" applyFill="1" applyBorder="1" applyAlignment="1">
      <alignment horizontal="left"/>
    </xf>
    <xf numFmtId="20" fontId="3" fillId="10" borderId="11" xfId="0" applyNumberFormat="1" applyFont="1" applyFill="1" applyBorder="1" applyAlignment="1">
      <alignment horizontal="left"/>
    </xf>
    <xf numFmtId="0" fontId="3" fillId="10" borderId="11" xfId="0" applyFont="1" applyFill="1" applyBorder="1" applyAlignment="1">
      <alignment horizontal="left"/>
    </xf>
    <xf numFmtId="164" fontId="3" fillId="10" borderId="11" xfId="0" applyNumberFormat="1" applyFont="1" applyFill="1" applyBorder="1" applyAlignment="1">
      <alignment horizontal="left"/>
    </xf>
    <xf numFmtId="2" fontId="3" fillId="10" borderId="13" xfId="0" applyNumberFormat="1" applyFont="1" applyFill="1" applyBorder="1" applyAlignment="1">
      <alignment horizontal="left"/>
    </xf>
    <xf numFmtId="164" fontId="3" fillId="0" borderId="0" xfId="0" applyNumberFormat="1" applyFont="1" applyFill="1"/>
    <xf numFmtId="168" fontId="3" fillId="0" borderId="0" xfId="0" applyNumberFormat="1" applyFont="1" applyFill="1" applyAlignment="1">
      <alignment horizontal="left"/>
    </xf>
    <xf numFmtId="2" fontId="3" fillId="7" borderId="3" xfId="0" applyNumberFormat="1" applyFont="1" applyFill="1" applyBorder="1" applyAlignment="1">
      <alignment horizontal="left"/>
    </xf>
    <xf numFmtId="0" fontId="3" fillId="11" borderId="3" xfId="0" applyFont="1" applyFill="1" applyBorder="1"/>
    <xf numFmtId="2" fontId="3" fillId="11" borderId="3" xfId="0" applyNumberFormat="1" applyFont="1" applyFill="1" applyBorder="1" applyAlignment="1">
      <alignment horizontal="left"/>
    </xf>
    <xf numFmtId="0" fontId="3" fillId="11" borderId="4" xfId="0" applyFont="1" applyFill="1" applyBorder="1" applyAlignment="1">
      <alignment horizontal="left"/>
    </xf>
    <xf numFmtId="11" fontId="3" fillId="0" borderId="0" xfId="0" applyNumberFormat="1" applyFont="1" applyBorder="1" applyAlignment="1">
      <alignment horizontal="left"/>
    </xf>
    <xf numFmtId="11" fontId="3" fillId="0" borderId="0" xfId="0" applyNumberFormat="1" applyFont="1" applyFill="1" applyBorder="1" applyAlignment="1">
      <alignment horizontal="left"/>
    </xf>
    <xf numFmtId="168" fontId="3" fillId="11" borderId="19" xfId="0" applyNumberFormat="1" applyFont="1" applyFill="1" applyBorder="1" applyAlignment="1">
      <alignment horizontal="left"/>
    </xf>
    <xf numFmtId="168" fontId="3" fillId="11" borderId="20" xfId="0" applyNumberFormat="1" applyFont="1" applyFill="1" applyBorder="1" applyAlignment="1">
      <alignment horizontal="left"/>
    </xf>
    <xf numFmtId="168" fontId="3" fillId="11" borderId="22" xfId="0" applyNumberFormat="1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168" fontId="3" fillId="12" borderId="1" xfId="0" applyNumberFormat="1" applyFont="1" applyFill="1" applyBorder="1" applyAlignment="1">
      <alignment horizontal="left"/>
    </xf>
    <xf numFmtId="2" fontId="3" fillId="12" borderId="1" xfId="0" applyNumberFormat="1" applyFont="1" applyFill="1" applyBorder="1" applyAlignment="1">
      <alignment horizontal="left"/>
    </xf>
    <xf numFmtId="0" fontId="3" fillId="12" borderId="2" xfId="0" applyFont="1" applyFill="1" applyBorder="1" applyAlignment="1">
      <alignment horizontal="left"/>
    </xf>
    <xf numFmtId="2" fontId="3" fillId="12" borderId="2" xfId="0" applyNumberFormat="1" applyFont="1" applyFill="1" applyBorder="1" applyAlignment="1">
      <alignment horizontal="left"/>
    </xf>
    <xf numFmtId="168" fontId="3" fillId="12" borderId="2" xfId="0" applyNumberFormat="1" applyFont="1" applyFill="1" applyBorder="1" applyAlignment="1">
      <alignment horizontal="left"/>
    </xf>
    <xf numFmtId="0" fontId="3" fillId="12" borderId="14" xfId="0" applyFont="1" applyFill="1" applyBorder="1" applyAlignment="1">
      <alignment horizontal="left"/>
    </xf>
    <xf numFmtId="164" fontId="3" fillId="12" borderId="16" xfId="0" applyNumberFormat="1" applyFont="1" applyFill="1" applyBorder="1" applyAlignment="1">
      <alignment horizontal="left"/>
    </xf>
    <xf numFmtId="0" fontId="3" fillId="12" borderId="17" xfId="0" applyFont="1" applyFill="1" applyBorder="1" applyAlignment="1">
      <alignment horizontal="left"/>
    </xf>
    <xf numFmtId="0" fontId="3" fillId="12" borderId="2" xfId="2" applyNumberFormat="1" applyFont="1" applyFill="1" applyBorder="1" applyAlignment="1">
      <alignment horizontal="left" vertical="center"/>
    </xf>
    <xf numFmtId="164" fontId="3" fillId="12" borderId="18" xfId="0" applyNumberFormat="1" applyFont="1" applyFill="1" applyBorder="1" applyAlignment="1">
      <alignment horizontal="left"/>
    </xf>
    <xf numFmtId="0" fontId="3" fillId="12" borderId="21" xfId="0" applyFont="1" applyFill="1" applyBorder="1" applyAlignment="1">
      <alignment horizontal="left"/>
    </xf>
    <xf numFmtId="0" fontId="3" fillId="12" borderId="2" xfId="0" applyFont="1" applyFill="1" applyBorder="1"/>
    <xf numFmtId="168" fontId="9" fillId="12" borderId="2" xfId="0" applyNumberFormat="1" applyFont="1" applyFill="1" applyBorder="1" applyAlignment="1">
      <alignment horizontal="left"/>
    </xf>
    <xf numFmtId="2" fontId="3" fillId="11" borderId="19" xfId="0" applyNumberFormat="1" applyFont="1" applyFill="1" applyBorder="1" applyAlignment="1">
      <alignment horizontal="left"/>
    </xf>
    <xf numFmtId="2" fontId="3" fillId="11" borderId="20" xfId="0" applyNumberFormat="1" applyFont="1" applyFill="1" applyBorder="1" applyAlignment="1">
      <alignment horizontal="left"/>
    </xf>
    <xf numFmtId="2" fontId="3" fillId="10" borderId="19" xfId="0" applyNumberFormat="1" applyFont="1" applyFill="1" applyBorder="1" applyAlignment="1">
      <alignment horizontal="left"/>
    </xf>
    <xf numFmtId="2" fontId="3" fillId="10" borderId="20" xfId="0" applyNumberFormat="1" applyFont="1" applyFill="1" applyBorder="1" applyAlignment="1">
      <alignment horizontal="left"/>
    </xf>
    <xf numFmtId="2" fontId="3" fillId="10" borderId="22" xfId="0" applyNumberFormat="1" applyFont="1" applyFill="1" applyBorder="1" applyAlignment="1">
      <alignment horizontal="left"/>
    </xf>
    <xf numFmtId="11" fontId="3" fillId="0" borderId="0" xfId="0" applyNumberFormat="1" applyFont="1"/>
    <xf numFmtId="11" fontId="3" fillId="12" borderId="1" xfId="0" applyNumberFormat="1" applyFont="1" applyFill="1" applyBorder="1" applyAlignment="1">
      <alignment horizontal="left"/>
    </xf>
    <xf numFmtId="11" fontId="3" fillId="12" borderId="2" xfId="0" applyNumberFormat="1" applyFont="1" applyFill="1" applyBorder="1" applyAlignment="1">
      <alignment horizontal="left"/>
    </xf>
    <xf numFmtId="11" fontId="3" fillId="11" borderId="7" xfId="0" applyNumberFormat="1" applyFont="1" applyFill="1" applyBorder="1" applyAlignment="1">
      <alignment horizontal="left"/>
    </xf>
    <xf numFmtId="11" fontId="3" fillId="11" borderId="3" xfId="0" applyNumberFormat="1" applyFont="1" applyFill="1" applyBorder="1" applyAlignment="1">
      <alignment horizontal="left"/>
    </xf>
    <xf numFmtId="11" fontId="3" fillId="11" borderId="11" xfId="0" applyNumberFormat="1" applyFont="1" applyFill="1" applyBorder="1" applyAlignment="1">
      <alignment horizontal="left"/>
    </xf>
    <xf numFmtId="11" fontId="3" fillId="0" borderId="4" xfId="0" applyNumberFormat="1" applyFont="1" applyBorder="1" applyAlignment="1">
      <alignment horizontal="left"/>
    </xf>
    <xf numFmtId="11" fontId="3" fillId="10" borderId="7" xfId="0" applyNumberFormat="1" applyFont="1" applyFill="1" applyBorder="1" applyAlignment="1">
      <alignment horizontal="left"/>
    </xf>
    <xf numFmtId="11" fontId="3" fillId="10" borderId="3" xfId="0" applyNumberFormat="1" applyFont="1" applyFill="1" applyBorder="1" applyAlignment="1">
      <alignment horizontal="left"/>
    </xf>
    <xf numFmtId="11" fontId="3" fillId="10" borderId="11" xfId="0" applyNumberFormat="1" applyFont="1" applyFill="1" applyBorder="1" applyAlignment="1">
      <alignment horizontal="left"/>
    </xf>
    <xf numFmtId="2" fontId="3" fillId="15" borderId="20" xfId="0" applyNumberFormat="1" applyFont="1" applyFill="1" applyBorder="1" applyAlignment="1">
      <alignment horizontal="left"/>
    </xf>
    <xf numFmtId="2" fontId="3" fillId="15" borderId="22" xfId="0" applyNumberFormat="1" applyFont="1" applyFill="1" applyBorder="1" applyAlignment="1">
      <alignment horizontal="left"/>
    </xf>
    <xf numFmtId="2" fontId="3" fillId="15" borderId="3" xfId="0" applyNumberFormat="1" applyFont="1" applyFill="1" applyBorder="1" applyAlignment="1">
      <alignment horizontal="left"/>
    </xf>
    <xf numFmtId="11" fontId="3" fillId="7" borderId="3" xfId="0" applyNumberFormat="1" applyFont="1" applyFill="1" applyBorder="1" applyAlignment="1">
      <alignment horizontal="left"/>
    </xf>
    <xf numFmtId="170" fontId="3" fillId="11" borderId="19" xfId="0" applyNumberFormat="1" applyFont="1" applyFill="1" applyBorder="1" applyAlignment="1">
      <alignment horizontal="left"/>
    </xf>
    <xf numFmtId="170" fontId="3" fillId="11" borderId="20" xfId="0" applyNumberFormat="1" applyFont="1" applyFill="1" applyBorder="1" applyAlignment="1">
      <alignment horizontal="left"/>
    </xf>
    <xf numFmtId="170" fontId="3" fillId="11" borderId="22" xfId="0" applyNumberFormat="1" applyFont="1" applyFill="1" applyBorder="1" applyAlignment="1">
      <alignment horizontal="left"/>
    </xf>
    <xf numFmtId="170" fontId="3" fillId="0" borderId="4" xfId="0" applyNumberFormat="1" applyFont="1" applyBorder="1" applyAlignment="1">
      <alignment horizontal="left"/>
    </xf>
    <xf numFmtId="170" fontId="3" fillId="0" borderId="3" xfId="0" applyNumberFormat="1" applyFont="1" applyFill="1" applyBorder="1" applyAlignment="1">
      <alignment horizontal="left"/>
    </xf>
    <xf numFmtId="170" fontId="3" fillId="0" borderId="5" xfId="0" applyNumberFormat="1" applyFont="1" applyFill="1" applyBorder="1" applyAlignment="1">
      <alignment horizontal="left"/>
    </xf>
    <xf numFmtId="170" fontId="3" fillId="10" borderId="19" xfId="0" applyNumberFormat="1" applyFont="1" applyFill="1" applyBorder="1" applyAlignment="1">
      <alignment horizontal="left"/>
    </xf>
    <xf numFmtId="170" fontId="3" fillId="10" borderId="20" xfId="0" applyNumberFormat="1" applyFont="1" applyFill="1" applyBorder="1" applyAlignment="1">
      <alignment horizontal="left"/>
    </xf>
    <xf numFmtId="170" fontId="3" fillId="15" borderId="20" xfId="0" applyNumberFormat="1" applyFont="1" applyFill="1" applyBorder="1" applyAlignment="1">
      <alignment horizontal="left"/>
    </xf>
    <xf numFmtId="170" fontId="3" fillId="11" borderId="3" xfId="0" applyNumberFormat="1" applyFont="1" applyFill="1" applyBorder="1" applyAlignment="1">
      <alignment horizontal="left"/>
    </xf>
    <xf numFmtId="11" fontId="3" fillId="11" borderId="19" xfId="0" applyNumberFormat="1" applyFont="1" applyFill="1" applyBorder="1" applyAlignment="1">
      <alignment horizontal="left"/>
    </xf>
    <xf numFmtId="11" fontId="3" fillId="11" borderId="20" xfId="0" applyNumberFormat="1" applyFont="1" applyFill="1" applyBorder="1" applyAlignment="1">
      <alignment horizontal="left"/>
    </xf>
    <xf numFmtId="11" fontId="3" fillId="11" borderId="22" xfId="0" applyNumberFormat="1" applyFont="1" applyFill="1" applyBorder="1" applyAlignment="1">
      <alignment horizontal="left"/>
    </xf>
    <xf numFmtId="168" fontId="9" fillId="12" borderId="0" xfId="0" applyNumberFormat="1" applyFont="1" applyFill="1" applyBorder="1" applyAlignment="1">
      <alignment horizontal="left"/>
    </xf>
    <xf numFmtId="0" fontId="3" fillId="10" borderId="3" xfId="0" applyFont="1" applyFill="1" applyBorder="1"/>
    <xf numFmtId="2" fontId="3" fillId="10" borderId="3" xfId="0" applyNumberFormat="1" applyFont="1" applyFill="1" applyBorder="1" applyAlignment="1">
      <alignment horizontal="left"/>
    </xf>
    <xf numFmtId="170" fontId="3" fillId="10" borderId="3" xfId="0" applyNumberFormat="1" applyFont="1" applyFill="1" applyBorder="1" applyAlignment="1">
      <alignment horizontal="left"/>
    </xf>
    <xf numFmtId="0" fontId="3" fillId="13" borderId="3" xfId="0" applyFont="1" applyFill="1" applyBorder="1" applyAlignment="1">
      <alignment horizontal="left"/>
    </xf>
    <xf numFmtId="14" fontId="3" fillId="13" borderId="3" xfId="0" applyNumberFormat="1" applyFont="1" applyFill="1" applyBorder="1" applyAlignment="1">
      <alignment horizontal="left"/>
    </xf>
    <xf numFmtId="20" fontId="3" fillId="13" borderId="3" xfId="0" applyNumberFormat="1" applyFont="1" applyFill="1" applyBorder="1" applyAlignment="1">
      <alignment horizontal="left"/>
    </xf>
    <xf numFmtId="164" fontId="3" fillId="13" borderId="3" xfId="0" applyNumberFormat="1" applyFont="1" applyFill="1" applyBorder="1" applyAlignment="1">
      <alignment horizontal="left"/>
    </xf>
    <xf numFmtId="11" fontId="3" fillId="13" borderId="3" xfId="0" applyNumberFormat="1" applyFont="1" applyFill="1" applyBorder="1" applyAlignment="1">
      <alignment horizontal="left"/>
    </xf>
    <xf numFmtId="2" fontId="3" fillId="13" borderId="3" xfId="0" applyNumberFormat="1" applyFont="1" applyFill="1" applyBorder="1" applyAlignment="1">
      <alignment horizontal="left"/>
    </xf>
    <xf numFmtId="170" fontId="3" fillId="13" borderId="3" xfId="0" applyNumberFormat="1" applyFont="1" applyFill="1" applyBorder="1" applyAlignment="1">
      <alignment horizontal="left"/>
    </xf>
    <xf numFmtId="20" fontId="3" fillId="13" borderId="3" xfId="0" applyNumberFormat="1" applyFont="1" applyFill="1" applyBorder="1"/>
    <xf numFmtId="0" fontId="3" fillId="13" borderId="3" xfId="0" applyFont="1" applyFill="1" applyBorder="1"/>
    <xf numFmtId="166" fontId="3" fillId="13" borderId="3" xfId="0" applyNumberFormat="1" applyFont="1" applyFill="1" applyBorder="1" applyAlignment="1">
      <alignment horizontal="left"/>
    </xf>
    <xf numFmtId="165" fontId="3" fillId="13" borderId="3" xfId="0" applyNumberFormat="1" applyFont="1" applyFill="1" applyBorder="1" applyAlignment="1">
      <alignment horizontal="left"/>
    </xf>
    <xf numFmtId="11" fontId="3" fillId="10" borderId="19" xfId="0" applyNumberFormat="1" applyFont="1" applyFill="1" applyBorder="1" applyAlignment="1">
      <alignment horizontal="left"/>
    </xf>
    <xf numFmtId="11" fontId="9" fillId="12" borderId="2" xfId="0" applyNumberFormat="1" applyFont="1" applyFill="1" applyBorder="1" applyAlignment="1">
      <alignment horizontal="left"/>
    </xf>
    <xf numFmtId="11" fontId="3" fillId="10" borderId="20" xfId="0" applyNumberFormat="1" applyFont="1" applyFill="1" applyBorder="1" applyAlignment="1">
      <alignment horizontal="left"/>
    </xf>
    <xf numFmtId="11" fontId="3" fillId="15" borderId="20" xfId="0" applyNumberFormat="1" applyFont="1" applyFill="1" applyBorder="1" applyAlignment="1">
      <alignment horizontal="left"/>
    </xf>
    <xf numFmtId="11" fontId="3" fillId="15" borderId="22" xfId="0" applyNumberFormat="1" applyFont="1" applyFill="1" applyBorder="1" applyAlignment="1">
      <alignment horizontal="left"/>
    </xf>
    <xf numFmtId="170" fontId="3" fillId="10" borderId="22" xfId="0" applyNumberFormat="1" applyFont="1" applyFill="1" applyBorder="1" applyAlignment="1">
      <alignment horizontal="left"/>
    </xf>
    <xf numFmtId="11" fontId="3" fillId="10" borderId="22" xfId="0" applyNumberFormat="1" applyFont="1" applyFill="1" applyBorder="1" applyAlignment="1">
      <alignment horizontal="left"/>
    </xf>
    <xf numFmtId="0" fontId="8" fillId="0" borderId="0" xfId="2" applyFont="1" applyFill="1" applyAlignment="1">
      <alignment horizontal="left" vertical="center"/>
    </xf>
    <xf numFmtId="169" fontId="8" fillId="0" borderId="0" xfId="2" applyNumberFormat="1" applyFont="1" applyFill="1" applyAlignment="1">
      <alignment horizontal="left" vertical="center"/>
    </xf>
    <xf numFmtId="169" fontId="3" fillId="0" borderId="0" xfId="2" applyNumberFormat="1" applyFont="1" applyFill="1" applyAlignment="1">
      <alignment horizontal="left" vertical="center"/>
    </xf>
    <xf numFmtId="11" fontId="8" fillId="0" borderId="0" xfId="2" applyNumberFormat="1" applyFont="1" applyFill="1" applyAlignment="1">
      <alignment horizontal="left" vertical="center"/>
    </xf>
    <xf numFmtId="2" fontId="8" fillId="0" borderId="0" xfId="2" applyNumberFormat="1" applyFont="1" applyFill="1" applyAlignment="1">
      <alignment horizontal="left" vertical="center"/>
    </xf>
    <xf numFmtId="11" fontId="3" fillId="11" borderId="0" xfId="0" applyNumberFormat="1" applyFont="1" applyFill="1" applyBorder="1" applyAlignment="1">
      <alignment horizontal="left"/>
    </xf>
    <xf numFmtId="170" fontId="3" fillId="0" borderId="0" xfId="0" applyNumberFormat="1" applyFont="1" applyBorder="1" applyAlignment="1">
      <alignment horizontal="left"/>
    </xf>
    <xf numFmtId="170" fontId="3" fillId="0" borderId="0" xfId="0" applyNumberFormat="1" applyFont="1" applyFill="1" applyBorder="1" applyAlignment="1">
      <alignment horizontal="left"/>
    </xf>
    <xf numFmtId="170" fontId="3" fillId="10" borderId="0" xfId="0" applyNumberFormat="1" applyFont="1" applyFill="1" applyBorder="1" applyAlignment="1">
      <alignment horizontal="left"/>
    </xf>
    <xf numFmtId="170" fontId="3" fillId="13" borderId="0" xfId="0" applyNumberFormat="1" applyFont="1" applyFill="1" applyBorder="1" applyAlignment="1">
      <alignment horizontal="left"/>
    </xf>
    <xf numFmtId="11" fontId="3" fillId="15" borderId="0" xfId="0" applyNumberFormat="1" applyFont="1" applyFill="1" applyBorder="1" applyAlignment="1">
      <alignment horizontal="left"/>
    </xf>
    <xf numFmtId="11" fontId="3" fillId="10" borderId="0" xfId="0" applyNumberFormat="1" applyFont="1" applyFill="1" applyBorder="1" applyAlignment="1">
      <alignment horizontal="left"/>
    </xf>
    <xf numFmtId="11" fontId="3" fillId="13" borderId="0" xfId="0" applyNumberFormat="1" applyFont="1" applyFill="1" applyBorder="1" applyAlignment="1">
      <alignment horizontal="left"/>
    </xf>
    <xf numFmtId="11" fontId="3" fillId="7" borderId="0" xfId="0" applyNumberFormat="1" applyFont="1" applyFill="1" applyBorder="1" applyAlignment="1">
      <alignment horizontal="left"/>
    </xf>
    <xf numFmtId="11" fontId="4" fillId="11" borderId="0" xfId="0" applyNumberFormat="1" applyFont="1" applyFill="1" applyBorder="1" applyAlignment="1">
      <alignment horizontal="left"/>
    </xf>
    <xf numFmtId="11" fontId="8" fillId="10" borderId="0" xfId="2" applyNumberFormat="1" applyFont="1" applyFill="1" applyAlignment="1">
      <alignment horizontal="left" vertical="center"/>
    </xf>
    <xf numFmtId="2" fontId="8" fillId="0" borderId="0" xfId="2" applyNumberFormat="1" applyFont="1" applyFill="1" applyBorder="1" applyAlignment="1">
      <alignment horizontal="left" vertical="center"/>
    </xf>
    <xf numFmtId="0" fontId="3" fillId="13" borderId="0" xfId="2" applyFont="1" applyFill="1" applyBorder="1" applyAlignment="1">
      <alignment horizontal="left" vertical="center"/>
    </xf>
    <xf numFmtId="166" fontId="3" fillId="13" borderId="0" xfId="2" applyNumberFormat="1" applyFont="1" applyFill="1" applyBorder="1" applyAlignment="1">
      <alignment horizontal="left" vertical="center"/>
    </xf>
    <xf numFmtId="11" fontId="3" fillId="13" borderId="0" xfId="2" applyNumberFormat="1" applyFont="1" applyFill="1" applyBorder="1" applyAlignment="1">
      <alignment horizontal="left" vertical="center"/>
    </xf>
    <xf numFmtId="11" fontId="3" fillId="6" borderId="0" xfId="0" applyNumberFormat="1" applyFont="1" applyFill="1" applyAlignment="1">
      <alignment horizontal="left" wrapText="1"/>
    </xf>
    <xf numFmtId="11" fontId="3" fillId="6" borderId="3" xfId="0" applyNumberFormat="1" applyFont="1" applyFill="1" applyBorder="1" applyAlignment="1">
      <alignment horizontal="left"/>
    </xf>
    <xf numFmtId="165" fontId="3" fillId="8" borderId="0" xfId="0" applyNumberFormat="1" applyFont="1" applyFill="1"/>
    <xf numFmtId="0" fontId="3" fillId="0" borderId="4" xfId="0" applyFont="1" applyFill="1" applyBorder="1"/>
    <xf numFmtId="165" fontId="3" fillId="0" borderId="4" xfId="0" applyNumberFormat="1" applyFont="1" applyFill="1" applyBorder="1"/>
    <xf numFmtId="170" fontId="3" fillId="0" borderId="4" xfId="0" applyNumberFormat="1" applyFont="1" applyFill="1" applyBorder="1" applyAlignment="1">
      <alignment horizontal="left"/>
    </xf>
    <xf numFmtId="0" fontId="3" fillId="13" borderId="6" xfId="0" applyFont="1" applyFill="1" applyBorder="1" applyAlignment="1">
      <alignment horizontal="left"/>
    </xf>
    <xf numFmtId="14" fontId="3" fillId="13" borderId="7" xfId="0" applyNumberFormat="1" applyFont="1" applyFill="1" applyBorder="1" applyAlignment="1">
      <alignment horizontal="left"/>
    </xf>
    <xf numFmtId="20" fontId="3" fillId="13" borderId="7" xfId="0" applyNumberFormat="1" applyFont="1" applyFill="1" applyBorder="1" applyAlignment="1">
      <alignment horizontal="left"/>
    </xf>
    <xf numFmtId="0" fontId="3" fillId="13" borderId="7" xfId="0" applyFont="1" applyFill="1" applyBorder="1" applyAlignment="1">
      <alignment horizontal="left"/>
    </xf>
    <xf numFmtId="164" fontId="3" fillId="13" borderId="7" xfId="0" applyNumberFormat="1" applyFont="1" applyFill="1" applyBorder="1" applyAlignment="1">
      <alignment horizontal="left"/>
    </xf>
    <xf numFmtId="11" fontId="3" fillId="13" borderId="7" xfId="0" applyNumberFormat="1" applyFont="1" applyFill="1" applyBorder="1" applyAlignment="1">
      <alignment horizontal="left"/>
    </xf>
    <xf numFmtId="2" fontId="3" fillId="13" borderId="7" xfId="0" applyNumberFormat="1" applyFont="1" applyFill="1" applyBorder="1" applyAlignment="1">
      <alignment horizontal="left"/>
    </xf>
    <xf numFmtId="170" fontId="3" fillId="13" borderId="7" xfId="0" applyNumberFormat="1" applyFont="1" applyFill="1" applyBorder="1" applyAlignment="1">
      <alignment horizontal="left"/>
    </xf>
    <xf numFmtId="2" fontId="3" fillId="13" borderId="12" xfId="0" applyNumberFormat="1" applyFont="1" applyFill="1" applyBorder="1" applyAlignment="1">
      <alignment horizontal="left"/>
    </xf>
    <xf numFmtId="0" fontId="3" fillId="13" borderId="8" xfId="0" applyFont="1" applyFill="1" applyBorder="1" applyAlignment="1">
      <alignment horizontal="left"/>
    </xf>
    <xf numFmtId="2" fontId="3" fillId="13" borderId="9" xfId="0" applyNumberFormat="1" applyFont="1" applyFill="1" applyBorder="1" applyAlignment="1">
      <alignment horizontal="left"/>
    </xf>
    <xf numFmtId="14" fontId="3" fillId="13" borderId="8" xfId="0" applyNumberFormat="1" applyFont="1" applyFill="1" applyBorder="1"/>
    <xf numFmtId="0" fontId="3" fillId="13" borderId="8" xfId="0" applyFont="1" applyFill="1" applyBorder="1"/>
    <xf numFmtId="0" fontId="3" fillId="13" borderId="10" xfId="0" applyFont="1" applyFill="1" applyBorder="1"/>
    <xf numFmtId="0" fontId="3" fillId="13" borderId="11" xfId="0" applyFont="1" applyFill="1" applyBorder="1" applyAlignment="1">
      <alignment horizontal="left"/>
    </xf>
    <xf numFmtId="0" fontId="3" fillId="13" borderId="11" xfId="0" applyFont="1" applyFill="1" applyBorder="1"/>
    <xf numFmtId="164" fontId="3" fillId="13" borderId="11" xfId="0" applyNumberFormat="1" applyFont="1" applyFill="1" applyBorder="1" applyAlignment="1">
      <alignment horizontal="left"/>
    </xf>
    <xf numFmtId="11" fontId="3" fillId="13" borderId="11" xfId="0" applyNumberFormat="1" applyFont="1" applyFill="1" applyBorder="1" applyAlignment="1">
      <alignment horizontal="left"/>
    </xf>
    <xf numFmtId="2" fontId="3" fillId="13" borderId="11" xfId="0" applyNumberFormat="1" applyFont="1" applyFill="1" applyBorder="1" applyAlignment="1">
      <alignment horizontal="left"/>
    </xf>
    <xf numFmtId="170" fontId="3" fillId="13" borderId="11" xfId="0" applyNumberFormat="1" applyFont="1" applyFill="1" applyBorder="1" applyAlignment="1">
      <alignment horizontal="left"/>
    </xf>
    <xf numFmtId="2" fontId="3" fillId="13" borderId="13" xfId="0" applyNumberFormat="1" applyFont="1" applyFill="1" applyBorder="1" applyAlignment="1">
      <alignment horizontal="left"/>
    </xf>
    <xf numFmtId="0" fontId="3" fillId="0" borderId="5" xfId="0" applyFont="1" applyFill="1" applyBorder="1"/>
    <xf numFmtId="0" fontId="3" fillId="11" borderId="6" xfId="0" applyFont="1" applyFill="1" applyBorder="1"/>
    <xf numFmtId="0" fontId="3" fillId="11" borderId="7" xfId="0" applyFont="1" applyFill="1" applyBorder="1"/>
    <xf numFmtId="2" fontId="3" fillId="11" borderId="7" xfId="0" applyNumberFormat="1" applyFont="1" applyFill="1" applyBorder="1" applyAlignment="1">
      <alignment horizontal="left"/>
    </xf>
    <xf numFmtId="170" fontId="3" fillId="11" borderId="7" xfId="0" applyNumberFormat="1" applyFont="1" applyFill="1" applyBorder="1" applyAlignment="1">
      <alignment horizontal="left"/>
    </xf>
    <xf numFmtId="0" fontId="3" fillId="11" borderId="8" xfId="0" applyFont="1" applyFill="1" applyBorder="1"/>
    <xf numFmtId="0" fontId="3" fillId="0" borderId="8" xfId="0" applyFont="1" applyFill="1" applyBorder="1"/>
    <xf numFmtId="0" fontId="3" fillId="11" borderId="10" xfId="0" applyFont="1" applyFill="1" applyBorder="1"/>
    <xf numFmtId="0" fontId="3" fillId="11" borderId="11" xfId="0" applyFont="1" applyFill="1" applyBorder="1"/>
    <xf numFmtId="2" fontId="3" fillId="15" borderId="11" xfId="0" applyNumberFormat="1" applyFont="1" applyFill="1" applyBorder="1" applyAlignment="1">
      <alignment horizontal="left"/>
    </xf>
    <xf numFmtId="2" fontId="3" fillId="11" borderId="11" xfId="0" applyNumberFormat="1" applyFont="1" applyFill="1" applyBorder="1" applyAlignment="1">
      <alignment horizontal="left"/>
    </xf>
    <xf numFmtId="170" fontId="3" fillId="11" borderId="11" xfId="0" applyNumberFormat="1" applyFont="1" applyFill="1" applyBorder="1" applyAlignment="1">
      <alignment horizontal="left"/>
    </xf>
    <xf numFmtId="11" fontId="3" fillId="7" borderId="0" xfId="2" applyNumberFormat="1" applyFont="1" applyFill="1" applyBorder="1" applyAlignment="1">
      <alignment horizontal="left" vertical="center"/>
    </xf>
    <xf numFmtId="169" fontId="3" fillId="14" borderId="0" xfId="2" applyNumberFormat="1" applyFont="1" applyFill="1" applyBorder="1" applyAlignment="1">
      <alignment horizontal="left" vertical="center"/>
    </xf>
    <xf numFmtId="0" fontId="3" fillId="14" borderId="0" xfId="2" applyFont="1" applyFill="1" applyBorder="1" applyAlignment="1">
      <alignment horizontal="left" vertical="center"/>
    </xf>
    <xf numFmtId="166" fontId="3" fillId="14" borderId="0" xfId="2" applyNumberFormat="1" applyFont="1" applyFill="1" applyBorder="1" applyAlignment="1">
      <alignment horizontal="left" vertical="center"/>
    </xf>
    <xf numFmtId="0" fontId="3" fillId="14" borderId="0" xfId="2" applyFont="1" applyFill="1" applyAlignment="1">
      <alignment horizontal="left" vertical="center"/>
    </xf>
    <xf numFmtId="0" fontId="8" fillId="11" borderId="18" xfId="2" applyFont="1" applyFill="1" applyBorder="1" applyAlignment="1">
      <alignment horizontal="left" vertical="center"/>
    </xf>
    <xf numFmtId="0" fontId="6" fillId="10" borderId="14" xfId="2" applyFont="1" applyFill="1" applyBorder="1" applyAlignment="1">
      <alignment horizontal="left" vertical="center"/>
    </xf>
    <xf numFmtId="0" fontId="6" fillId="10" borderId="15" xfId="2" applyFont="1" applyFill="1" applyBorder="1" applyAlignment="1">
      <alignment horizontal="left" vertical="center"/>
    </xf>
    <xf numFmtId="2" fontId="4" fillId="10" borderId="16" xfId="2" applyNumberFormat="1" applyFont="1" applyFill="1" applyBorder="1" applyAlignment="1">
      <alignment horizontal="left" vertical="center"/>
    </xf>
    <xf numFmtId="2" fontId="3" fillId="11" borderId="17" xfId="2" applyNumberFormat="1" applyFont="1" applyFill="1" applyBorder="1" applyAlignment="1">
      <alignment horizontal="left" vertical="center"/>
    </xf>
    <xf numFmtId="2" fontId="3" fillId="10" borderId="17" xfId="2" applyNumberFormat="1" applyFont="1" applyFill="1" applyBorder="1" applyAlignment="1">
      <alignment horizontal="left" vertical="center"/>
    </xf>
    <xf numFmtId="0" fontId="8" fillId="9" borderId="23" xfId="2" applyFont="1" applyFill="1" applyBorder="1" applyAlignment="1">
      <alignment horizontal="left" vertical="center"/>
    </xf>
    <xf numFmtId="2" fontId="3" fillId="9" borderId="24" xfId="2" applyNumberFormat="1" applyFont="1" applyFill="1" applyBorder="1" applyAlignment="1">
      <alignment horizontal="left" vertical="center"/>
    </xf>
    <xf numFmtId="0" fontId="8" fillId="9" borderId="25" xfId="2" applyFont="1" applyFill="1" applyBorder="1" applyAlignment="1">
      <alignment horizontal="left" vertical="center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5" formatCode="0.00E+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2" formatCode="0.00"/>
      <fill>
        <patternFill patternType="solid">
          <fgColor indexed="64"/>
          <bgColor rgb="FF92D05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5" formatCode="0.00E+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69" formatCode="0.000000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9" formatCode="0.000000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69" formatCode="0.00000000"/>
      <alignment horizontal="left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FF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0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297CE5E-3507-4089-A20E-0EE473903B5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297CE5E-3507-4089-A20E-0EE473903B5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297CE5E-3507-4089-A20E-0EE473903B5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297CE5E-3507-4089-A20E-0EE473903B5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297CE5E-3507-4089-A20E-0EE473903B5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297CE5E-3507-4089-A20E-0EE473903B5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297CE5E-3507-4089-A20E-0EE473903B5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297CE5E-3507-4089-A20E-0EE473903B5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80" b="1" i="0" u="none" strike="noStrike" baseline="0"/>
              <a:t>VTA HOM characterization</a:t>
            </a:r>
          </a:p>
          <a:p>
            <a:pPr>
              <a:defRPr/>
            </a:pPr>
            <a:r>
              <a:rPr lang="en-US" sz="1680" b="1" i="0" u="none" strike="noStrike" baseline="0"/>
              <a:t>insert date, Dewar #, 2.0 K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540796697863484E-2"/>
          <c:y val="0.22409472643453607"/>
          <c:w val="0.81492308503077671"/>
          <c:h val="0.65997307825175622"/>
        </c:manualLayout>
      </c:layout>
      <c:scatterChart>
        <c:scatterStyle val="lineMarker"/>
        <c:varyColors val="0"/>
        <c:ser>
          <c:idx val="0"/>
          <c:order val="0"/>
          <c:tx>
            <c:v>insert cavity ID</c:v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CavID_working_sheet!$I$31:$I$185</c:f>
              <c:numCache>
                <c:formatCode>000,000</c:formatCode>
                <c:ptCount val="155"/>
                <c:pt idx="0">
                  <c:v>1447.0061007872871</c:v>
                </c:pt>
                <c:pt idx="1">
                  <c:v>1447.0998549795054</c:v>
                </c:pt>
                <c:pt idx="2">
                  <c:v>1454.6164823967404</c:v>
                </c:pt>
                <c:pt idx="3">
                  <c:v>1454.6186813223578</c:v>
                </c:pt>
                <c:pt idx="4">
                  <c:v>1620.1613980625414</c:v>
                </c:pt>
                <c:pt idx="5">
                  <c:v>1620.1697939603519</c:v>
                </c:pt>
                <c:pt idx="6">
                  <c:v>1627.4287472757344</c:v>
                </c:pt>
                <c:pt idx="7">
                  <c:v>1627.4498369714254</c:v>
                </c:pt>
                <c:pt idx="8">
                  <c:v>1639.8783644613331</c:v>
                </c:pt>
                <c:pt idx="9">
                  <c:v>1639.9328378459375</c:v>
                </c:pt>
                <c:pt idx="10">
                  <c:v>1657.3711175984768</c:v>
                </c:pt>
                <c:pt idx="11">
                  <c:v>1657.4920585074142</c:v>
                </c:pt>
                <c:pt idx="12">
                  <c:v>1679.3282894452225</c:v>
                </c:pt>
                <c:pt idx="13">
                  <c:v>1679.5171971459599</c:v>
                </c:pt>
                <c:pt idx="14">
                  <c:v>1704.7616628390342</c:v>
                </c:pt>
                <c:pt idx="15">
                  <c:v>1705.011840603556</c:v>
                </c:pt>
                <c:pt idx="16">
                  <c:v>1732.3200979393985</c:v>
                </c:pt>
                <c:pt idx="17">
                  <c:v>1732.5891664739941</c:v>
                </c:pt>
                <c:pt idx="18">
                  <c:v>1760.3532011195525</c:v>
                </c:pt>
                <c:pt idx="19">
                  <c:v>1760.6271672612047</c:v>
                </c:pt>
                <c:pt idx="20">
                  <c:v>1787.6239767687407</c:v>
                </c:pt>
                <c:pt idx="21">
                  <c:v>1787.9809023768539</c:v>
                </c:pt>
                <c:pt idx="22">
                  <c:v>1798.5918179419393</c:v>
                </c:pt>
                <c:pt idx="23">
                  <c:v>1798.8742799325662</c:v>
                </c:pt>
                <c:pt idx="24">
                  <c:v>1836.8232382804883</c:v>
                </c:pt>
                <c:pt idx="25">
                  <c:v>1836.8640183555683</c:v>
                </c:pt>
                <c:pt idx="26">
                  <c:v>1852.4713926784182</c:v>
                </c:pt>
                <c:pt idx="27">
                  <c:v>1852.5069752929489</c:v>
                </c:pt>
                <c:pt idx="28">
                  <c:v>1857.6545602113035</c:v>
                </c:pt>
                <c:pt idx="29">
                  <c:v>1858.3852032231512</c:v>
                </c:pt>
                <c:pt idx="30">
                  <c:v>1864.8548421931764</c:v>
                </c:pt>
                <c:pt idx="31">
                  <c:v>1864.8786305703063</c:v>
                </c:pt>
                <c:pt idx="32">
                  <c:v>1873.9185137331722</c:v>
                </c:pt>
                <c:pt idx="33">
                  <c:v>1873.9341061148205</c:v>
                </c:pt>
                <c:pt idx="34">
                  <c:v>1880.2160367980809</c:v>
                </c:pt>
                <c:pt idx="35">
                  <c:v>1880.2254322075355</c:v>
                </c:pt>
                <c:pt idx="36">
                  <c:v>1884.351316323276</c:v>
                </c:pt>
                <c:pt idx="37" formatCode="General">
                  <c:v>1884.3540150047154</c:v>
                </c:pt>
                <c:pt idx="38">
                  <c:v>1886.854693187126</c:v>
                </c:pt>
                <c:pt idx="39" formatCode="0,000">
                  <c:v>1886.8562924057567</c:v>
                </c:pt>
                <c:pt idx="40">
                  <c:v>1888.14806125461</c:v>
                </c:pt>
                <c:pt idx="41">
                  <c:v>1888.1534586174885</c:v>
                </c:pt>
                <c:pt idx="42">
                  <c:v>2285.7312043202528</c:v>
                </c:pt>
                <c:pt idx="43">
                  <c:v>2286.5144216445815</c:v>
                </c:pt>
                <c:pt idx="44">
                  <c:v>2286.5504040637697</c:v>
                </c:pt>
                <c:pt idx="45">
                  <c:v>2297.7349393614118</c:v>
                </c:pt>
                <c:pt idx="46">
                  <c:v>2297.7402367731256</c:v>
                </c:pt>
                <c:pt idx="47">
                  <c:v>2299.5309618347219</c:v>
                </c:pt>
                <c:pt idx="48">
                  <c:v>2299.5402572930116</c:v>
                </c:pt>
                <c:pt idx="49">
                  <c:v>2302.3224979055694</c:v>
                </c:pt>
                <c:pt idx="50">
                  <c:v>2302.3357914104363</c:v>
                </c:pt>
                <c:pt idx="51">
                  <c:v>2305.5621150464735</c:v>
                </c:pt>
                <c:pt idx="52">
                  <c:v>2305.8369807486051</c:v>
                </c:pt>
                <c:pt idx="53">
                  <c:v>2305.842378111483</c:v>
                </c:pt>
                <c:pt idx="54">
                  <c:v>2309.7474701050396</c:v>
                </c:pt>
                <c:pt idx="55">
                  <c:v>2309.7494691283277</c:v>
                </c:pt>
                <c:pt idx="56">
                  <c:v>2313.583295941658</c:v>
                </c:pt>
                <c:pt idx="57">
                  <c:v>2313.5908922301533</c:v>
                </c:pt>
                <c:pt idx="58">
                  <c:v>2316.8732884694255</c:v>
                </c:pt>
                <c:pt idx="59">
                  <c:v>2316.8756872973713</c:v>
                </c:pt>
                <c:pt idx="60">
                  <c:v>2319.1019995334723</c:v>
                </c:pt>
                <c:pt idx="61">
                  <c:v>2319.1041984590888</c:v>
                </c:pt>
                <c:pt idx="62">
                  <c:v>2380.8860122051033</c:v>
                </c:pt>
                <c:pt idx="63">
                  <c:v>2385.5226467709863</c:v>
                </c:pt>
                <c:pt idx="64">
                  <c:v>2393.093047914675</c:v>
                </c:pt>
                <c:pt idx="65">
                  <c:v>2398.6541308002002</c:v>
                </c:pt>
                <c:pt idx="66">
                  <c:v>2403.2285957418189</c:v>
                </c:pt>
                <c:pt idx="67">
                  <c:v>2407.1473810448992</c:v>
                </c:pt>
                <c:pt idx="68">
                  <c:v>2415.167362526111</c:v>
                </c:pt>
                <c:pt idx="69">
                  <c:v>2418.9988904626603</c:v>
                </c:pt>
                <c:pt idx="70">
                  <c:v>2427.8898463905525</c:v>
                </c:pt>
                <c:pt idx="71">
                  <c:v>2428.4271838504287</c:v>
                </c:pt>
                <c:pt idx="72">
                  <c:v>2439.9838373331754</c:v>
                </c:pt>
                <c:pt idx="73">
                  <c:v>2449.8701069562781</c:v>
                </c:pt>
                <c:pt idx="74">
                  <c:v>2456.221703601133</c:v>
                </c:pt>
                <c:pt idx="75">
                  <c:v>2470.5990788947356</c:v>
                </c:pt>
                <c:pt idx="76">
                  <c:v>2470.6236668811807</c:v>
                </c:pt>
                <c:pt idx="77">
                  <c:v>2471.499938739576</c:v>
                </c:pt>
                <c:pt idx="78">
                  <c:v>2471.513032342114</c:v>
                </c:pt>
                <c:pt idx="79">
                  <c:v>2473.5506367798057</c:v>
                </c:pt>
                <c:pt idx="80">
                  <c:v>2473.5743252057714</c:v>
                </c:pt>
                <c:pt idx="81">
                  <c:v>2474.7436538782213</c:v>
                </c:pt>
                <c:pt idx="82">
                  <c:v>2474.8791876571631</c:v>
                </c:pt>
                <c:pt idx="83">
                  <c:v>2476.5407758143388</c:v>
                </c:pt>
                <c:pt idx="84">
                  <c:v>2476.5659635077709</c:v>
                </c:pt>
                <c:pt idx="85">
                  <c:v>2480.0125795101712</c:v>
                </c:pt>
                <c:pt idx="86">
                  <c:v>2480.0355682779859</c:v>
                </c:pt>
                <c:pt idx="87">
                  <c:v>2483.485382717648</c:v>
                </c:pt>
                <c:pt idx="88">
                  <c:v>2483.5057727551875</c:v>
                </c:pt>
                <c:pt idx="89">
                  <c:v>2485.7865583758926</c:v>
                </c:pt>
                <c:pt idx="90">
                  <c:v>2486.5780716468671</c:v>
                </c:pt>
                <c:pt idx="91">
                  <c:v>2486.6002608053664</c:v>
                </c:pt>
                <c:pt idx="92">
                  <c:v>2487.3983708531919</c:v>
                </c:pt>
                <c:pt idx="93">
                  <c:v>2487.9642943460894</c:v>
                </c:pt>
                <c:pt idx="94">
                  <c:v>2488.989893244116</c:v>
                </c:pt>
                <c:pt idx="95">
                  <c:v>2489.0151808887117</c:v>
                </c:pt>
                <c:pt idx="96">
                  <c:v>2490.5076516757035</c:v>
                </c:pt>
                <c:pt idx="97">
                  <c:v>2490.5428344855773</c:v>
                </c:pt>
                <c:pt idx="98">
                  <c:v>2497.5095305962204</c:v>
                </c:pt>
                <c:pt idx="99">
                  <c:v>2498.061660828429</c:v>
                </c:pt>
                <c:pt idx="100">
                  <c:v>2498.9228400609982</c:v>
                </c:pt>
                <c:pt idx="101">
                  <c:v>2499.9303477982658</c:v>
                </c:pt>
                <c:pt idx="102">
                  <c:v>2500.9615439614986</c:v>
                </c:pt>
                <c:pt idx="103">
                  <c:v>2501.8947879836087</c:v>
                </c:pt>
                <c:pt idx="104">
                  <c:v>2502.581852287773</c:v>
                </c:pt>
                <c:pt idx="105">
                  <c:v>2503.0298334066651</c:v>
                </c:pt>
                <c:pt idx="106">
                  <c:v>2505.2668404173578</c:v>
                </c:pt>
                <c:pt idx="107">
                  <c:v>2506.1763960135022</c:v>
                </c:pt>
                <c:pt idx="108">
                  <c:v>2524.8922515495487</c:v>
                </c:pt>
                <c:pt idx="109">
                  <c:v>2525.9135525475053</c:v>
                </c:pt>
                <c:pt idx="110">
                  <c:v>2543.3264447042839</c:v>
                </c:pt>
                <c:pt idx="111">
                  <c:v>2544.1767292599325</c:v>
                </c:pt>
                <c:pt idx="112">
                  <c:v>2558.5358134904473</c:v>
                </c:pt>
                <c:pt idx="113">
                  <c:v>2559.1089334671829</c:v>
                </c:pt>
                <c:pt idx="114">
                  <c:v>2569.5360388409154</c:v>
                </c:pt>
                <c:pt idx="115">
                  <c:v>2569.8098050802382</c:v>
                </c:pt>
                <c:pt idx="116">
                  <c:v>2576.1092272172709</c:v>
                </c:pt>
                <c:pt idx="117">
                  <c:v>2576.1501072435153</c:v>
                </c:pt>
                <c:pt idx="118">
                  <c:v>2584.1290087961529</c:v>
                </c:pt>
                <c:pt idx="119">
                  <c:v>2594.0438644522769</c:v>
                </c:pt>
                <c:pt idx="120">
                  <c:v>2597.5856339631973</c:v>
                </c:pt>
                <c:pt idx="121">
                  <c:v>2611.301632401889</c:v>
                </c:pt>
                <c:pt idx="122">
                  <c:v>2673.6176851216819</c:v>
                </c:pt>
                <c:pt idx="123">
                  <c:v>2679.6134556212323</c:v>
                </c:pt>
                <c:pt idx="124">
                  <c:v>2690.1177232938908</c:v>
                </c:pt>
                <c:pt idx="125">
                  <c:v>2704.2450207741358</c:v>
                </c:pt>
                <c:pt idx="126">
                  <c:v>2720.384535096312</c:v>
                </c:pt>
                <c:pt idx="127">
                  <c:v>2736.768629917804</c:v>
                </c:pt>
                <c:pt idx="128">
                  <c:v>2751.7539081933564</c:v>
                </c:pt>
                <c:pt idx="129">
                  <c:v>2762.5428367822587</c:v>
                </c:pt>
                <c:pt idx="130">
                  <c:v>2763.8397031404975</c:v>
                </c:pt>
                <c:pt idx="131">
                  <c:v>2771.7002625144728</c:v>
                </c:pt>
                <c:pt idx="132">
                  <c:v>2773.2059268551666</c:v>
                </c:pt>
                <c:pt idx="133">
                  <c:v>2773.2624992142237</c:v>
                </c:pt>
                <c:pt idx="134">
                  <c:v>2777.0355557195921</c:v>
                </c:pt>
                <c:pt idx="135">
                  <c:v>2784.3618761197881</c:v>
                </c:pt>
                <c:pt idx="136">
                  <c:v>2784.3891627876724</c:v>
                </c:pt>
                <c:pt idx="137">
                  <c:v>2784.6112542749943</c:v>
                </c:pt>
                <c:pt idx="138">
                  <c:v>2784.6237481705457</c:v>
                </c:pt>
                <c:pt idx="139">
                  <c:v>2784.9449912129639</c:v>
                </c:pt>
                <c:pt idx="140">
                  <c:v>2784.9580848155024</c:v>
                </c:pt>
                <c:pt idx="141">
                  <c:v>2785.3703833687</c:v>
                </c:pt>
                <c:pt idx="142">
                  <c:v>2785.3844764828814</c:v>
                </c:pt>
                <c:pt idx="143">
                  <c:v>2785.7959754267636</c:v>
                </c:pt>
                <c:pt idx="144">
                  <c:v>2785.8086692246438</c:v>
                </c:pt>
                <c:pt idx="145">
                  <c:v>3075.9361145524822</c:v>
                </c:pt>
                <c:pt idx="146">
                  <c:v>3076.0144762653808</c:v>
                </c:pt>
                <c:pt idx="147">
                  <c:v>3076.9938977254487</c:v>
                </c:pt>
                <c:pt idx="148">
                  <c:v>3077.0518694008074</c:v>
                </c:pt>
                <c:pt idx="149">
                  <c:v>3077.7760155869682</c:v>
                </c:pt>
                <c:pt idx="150">
                  <c:v>3077.7838117777928</c:v>
                </c:pt>
                <c:pt idx="151">
                  <c:v>3079.2350027338825</c:v>
                </c:pt>
                <c:pt idx="152">
                  <c:v>3079.2729841763585</c:v>
                </c:pt>
                <c:pt idx="153">
                  <c:v>3081.9663682037544</c:v>
                </c:pt>
                <c:pt idx="154">
                  <c:v>3081.996153650749</c:v>
                </c:pt>
              </c:numCache>
            </c:numRef>
          </c:xVal>
          <c:yVal>
            <c:numRef>
              <c:f>CavID_working_sheet!$N$31:$N$185</c:f>
              <c:numCache>
                <c:formatCode>0.00E+00</c:formatCode>
                <c:ptCount val="155"/>
                <c:pt idx="4">
                  <c:v>205888.96</c:v>
                </c:pt>
                <c:pt idx="5">
                  <c:v>368992.8</c:v>
                </c:pt>
                <c:pt idx="6">
                  <c:v>113905.04</c:v>
                </c:pt>
                <c:pt idx="7">
                  <c:v>66279.524000000005</c:v>
                </c:pt>
                <c:pt idx="8">
                  <c:v>52635.593000000001</c:v>
                </c:pt>
                <c:pt idx="9">
                  <c:v>35557.879999999997</c:v>
                </c:pt>
                <c:pt idx="10">
                  <c:v>28938.863000000001</c:v>
                </c:pt>
                <c:pt idx="11">
                  <c:v>24066.030999999999</c:v>
                </c:pt>
                <c:pt idx="12">
                  <c:v>17885.68</c:v>
                </c:pt>
                <c:pt idx="13">
                  <c:v>17934.985000000001</c:v>
                </c:pt>
                <c:pt idx="14">
                  <c:v>12119.721</c:v>
                </c:pt>
                <c:pt idx="15">
                  <c:v>13792.931</c:v>
                </c:pt>
                <c:pt idx="16">
                  <c:v>8799.8516999999993</c:v>
                </c:pt>
                <c:pt idx="17">
                  <c:v>10740.15</c:v>
                </c:pt>
                <c:pt idx="18">
                  <c:v>6648.2683999999999</c:v>
                </c:pt>
                <c:pt idx="19">
                  <c:v>8451.0648999999994</c:v>
                </c:pt>
                <c:pt idx="20">
                  <c:v>3896.0666000000001</c:v>
                </c:pt>
                <c:pt idx="21">
                  <c:v>4799.1392999999998</c:v>
                </c:pt>
                <c:pt idx="22">
                  <c:v>5525.8407999999999</c:v>
                </c:pt>
                <c:pt idx="23">
                  <c:v>7325.652</c:v>
                </c:pt>
                <c:pt idx="24">
                  <c:v>20234.235000000001</c:v>
                </c:pt>
                <c:pt idx="25">
                  <c:v>22579.011999999999</c:v>
                </c:pt>
                <c:pt idx="26">
                  <c:v>19557.842000000001</c:v>
                </c:pt>
                <c:pt idx="27">
                  <c:v>20669.508999999998</c:v>
                </c:pt>
                <c:pt idx="30">
                  <c:v>25908.5</c:v>
                </c:pt>
                <c:pt idx="31">
                  <c:v>24654.425999999999</c:v>
                </c:pt>
                <c:pt idx="32">
                  <c:v>37170.517999999996</c:v>
                </c:pt>
                <c:pt idx="33">
                  <c:v>32730.868999999999</c:v>
                </c:pt>
                <c:pt idx="34">
                  <c:v>57282.254999999997</c:v>
                </c:pt>
                <c:pt idx="35">
                  <c:v>45327.074000000001</c:v>
                </c:pt>
                <c:pt idx="36">
                  <c:v>71350.263999999996</c:v>
                </c:pt>
                <c:pt idx="37">
                  <c:v>90757.661999999997</c:v>
                </c:pt>
                <c:pt idx="38">
                  <c:v>179279.04</c:v>
                </c:pt>
                <c:pt idx="39">
                  <c:v>135002.98000000001</c:v>
                </c:pt>
                <c:pt idx="40">
                  <c:v>493522.01</c:v>
                </c:pt>
                <c:pt idx="41">
                  <c:v>604054.06000000006</c:v>
                </c:pt>
                <c:pt idx="43">
                  <c:v>150069.65</c:v>
                </c:pt>
                <c:pt idx="44">
                  <c:v>1734936.9</c:v>
                </c:pt>
                <c:pt idx="45">
                  <c:v>6126351.5</c:v>
                </c:pt>
                <c:pt idx="46">
                  <c:v>5914634.5</c:v>
                </c:pt>
                <c:pt idx="47">
                  <c:v>2231754</c:v>
                </c:pt>
                <c:pt idx="48">
                  <c:v>1596580.2</c:v>
                </c:pt>
                <c:pt idx="49">
                  <c:v>1377288.3</c:v>
                </c:pt>
                <c:pt idx="50">
                  <c:v>1065016.5</c:v>
                </c:pt>
                <c:pt idx="52">
                  <c:v>1111028</c:v>
                </c:pt>
                <c:pt idx="53">
                  <c:v>1191497</c:v>
                </c:pt>
                <c:pt idx="54">
                  <c:v>1592382.8</c:v>
                </c:pt>
                <c:pt idx="55">
                  <c:v>420579.6</c:v>
                </c:pt>
                <c:pt idx="56">
                  <c:v>1292246.5</c:v>
                </c:pt>
                <c:pt idx="57">
                  <c:v>910083.3</c:v>
                </c:pt>
                <c:pt idx="58">
                  <c:v>3086164.1</c:v>
                </c:pt>
                <c:pt idx="59">
                  <c:v>1815923.5</c:v>
                </c:pt>
                <c:pt idx="60">
                  <c:v>20669745</c:v>
                </c:pt>
                <c:pt idx="61">
                  <c:v>5645429.0999999996</c:v>
                </c:pt>
                <c:pt idx="62">
                  <c:v>423153.26</c:v>
                </c:pt>
                <c:pt idx="63">
                  <c:v>128844.72</c:v>
                </c:pt>
                <c:pt idx="64">
                  <c:v>73902.008000000002</c:v>
                </c:pt>
                <c:pt idx="66">
                  <c:v>54323.582000000002</c:v>
                </c:pt>
                <c:pt idx="68">
                  <c:v>45028.883000000002</c:v>
                </c:pt>
                <c:pt idx="70">
                  <c:v>41322.321000000004</c:v>
                </c:pt>
                <c:pt idx="72">
                  <c:v>43161.072</c:v>
                </c:pt>
                <c:pt idx="73">
                  <c:v>57440.095000000001</c:v>
                </c:pt>
                <c:pt idx="74">
                  <c:v>148773.82999999999</c:v>
                </c:pt>
                <c:pt idx="75">
                  <c:v>3774734.9</c:v>
                </c:pt>
                <c:pt idx="76">
                  <c:v>3241224.9</c:v>
                </c:pt>
                <c:pt idx="77">
                  <c:v>2652629.9</c:v>
                </c:pt>
                <c:pt idx="78">
                  <c:v>1627253.7</c:v>
                </c:pt>
                <c:pt idx="79">
                  <c:v>2016364.5</c:v>
                </c:pt>
                <c:pt idx="80">
                  <c:v>2018011</c:v>
                </c:pt>
                <c:pt idx="81">
                  <c:v>3640.5057999999999</c:v>
                </c:pt>
                <c:pt idx="82">
                  <c:v>2838.1547999999998</c:v>
                </c:pt>
                <c:pt idx="83">
                  <c:v>2284547.1</c:v>
                </c:pt>
                <c:pt idx="84">
                  <c:v>1152398.7</c:v>
                </c:pt>
                <c:pt idx="85">
                  <c:v>3794312.6</c:v>
                </c:pt>
                <c:pt idx="86">
                  <c:v>2280586.1</c:v>
                </c:pt>
                <c:pt idx="87">
                  <c:v>4605320.3</c:v>
                </c:pt>
                <c:pt idx="88">
                  <c:v>3505373.8</c:v>
                </c:pt>
                <c:pt idx="89">
                  <c:v>23507807</c:v>
                </c:pt>
                <c:pt idx="90">
                  <c:v>6024261.5999999996</c:v>
                </c:pt>
                <c:pt idx="91">
                  <c:v>4794529.7</c:v>
                </c:pt>
                <c:pt idx="92">
                  <c:v>1153.5725</c:v>
                </c:pt>
                <c:pt idx="93">
                  <c:v>918.79898000000003</c:v>
                </c:pt>
                <c:pt idx="94">
                  <c:v>8919508.4000000004</c:v>
                </c:pt>
                <c:pt idx="95">
                  <c:v>9907039.6999999993</c:v>
                </c:pt>
                <c:pt idx="96">
                  <c:v>34567991</c:v>
                </c:pt>
                <c:pt idx="97">
                  <c:v>21246966</c:v>
                </c:pt>
                <c:pt idx="98">
                  <c:v>407187020</c:v>
                </c:pt>
                <c:pt idx="99">
                  <c:v>257663860</c:v>
                </c:pt>
                <c:pt idx="100">
                  <c:v>302929040</c:v>
                </c:pt>
                <c:pt idx="101">
                  <c:v>80541760</c:v>
                </c:pt>
                <c:pt idx="102">
                  <c:v>129869800</c:v>
                </c:pt>
                <c:pt idx="103">
                  <c:v>120742880</c:v>
                </c:pt>
                <c:pt idx="104">
                  <c:v>48409413</c:v>
                </c:pt>
                <c:pt idx="105">
                  <c:v>32607197</c:v>
                </c:pt>
                <c:pt idx="106">
                  <c:v>729.96885999999995</c:v>
                </c:pt>
                <c:pt idx="107">
                  <c:v>598.52129000000002</c:v>
                </c:pt>
                <c:pt idx="108">
                  <c:v>646.14535999999998</c:v>
                </c:pt>
                <c:pt idx="109">
                  <c:v>544.22242000000006</c:v>
                </c:pt>
                <c:pt idx="110">
                  <c:v>733.66395</c:v>
                </c:pt>
                <c:pt idx="111">
                  <c:v>628.72808999999995</c:v>
                </c:pt>
                <c:pt idx="112">
                  <c:v>1066.1850999999999</c:v>
                </c:pt>
                <c:pt idx="113">
                  <c:v>916.03044</c:v>
                </c:pt>
                <c:pt idx="114">
                  <c:v>2128.5945000000002</c:v>
                </c:pt>
                <c:pt idx="115">
                  <c:v>1803.7502999999999</c:v>
                </c:pt>
                <c:pt idx="116">
                  <c:v>7991.9371000000001</c:v>
                </c:pt>
                <c:pt idx="117">
                  <c:v>6692.0069000000003</c:v>
                </c:pt>
                <c:pt idx="122">
                  <c:v>159858.57999999999</c:v>
                </c:pt>
                <c:pt idx="123">
                  <c:v>58221.857000000004</c:v>
                </c:pt>
                <c:pt idx="124">
                  <c:v>43532.002999999997</c:v>
                </c:pt>
                <c:pt idx="125">
                  <c:v>43735.663999999997</c:v>
                </c:pt>
                <c:pt idx="126">
                  <c:v>51358.444000000003</c:v>
                </c:pt>
                <c:pt idx="127">
                  <c:v>67718.53</c:v>
                </c:pt>
                <c:pt idx="128">
                  <c:v>62412.264000000003</c:v>
                </c:pt>
                <c:pt idx="130">
                  <c:v>120374.09</c:v>
                </c:pt>
                <c:pt idx="131">
                  <c:v>431235.13</c:v>
                </c:pt>
                <c:pt idx="132">
                  <c:v>59150040</c:v>
                </c:pt>
                <c:pt idx="133">
                  <c:v>68843705</c:v>
                </c:pt>
                <c:pt idx="135">
                  <c:v>210916390</c:v>
                </c:pt>
                <c:pt idx="136">
                  <c:v>564175020</c:v>
                </c:pt>
                <c:pt idx="137">
                  <c:v>41473949</c:v>
                </c:pt>
                <c:pt idx="138">
                  <c:v>1022861000</c:v>
                </c:pt>
                <c:pt idx="139">
                  <c:v>22791905</c:v>
                </c:pt>
                <c:pt idx="140">
                  <c:v>1419912500</c:v>
                </c:pt>
                <c:pt idx="141">
                  <c:v>25821699</c:v>
                </c:pt>
                <c:pt idx="142">
                  <c:v>63917175</c:v>
                </c:pt>
                <c:pt idx="143">
                  <c:v>22604899</c:v>
                </c:pt>
                <c:pt idx="144">
                  <c:v>78142104</c:v>
                </c:pt>
                <c:pt idx="145">
                  <c:v>25955.84</c:v>
                </c:pt>
                <c:pt idx="146">
                  <c:v>27218.018</c:v>
                </c:pt>
                <c:pt idx="147">
                  <c:v>736282.42</c:v>
                </c:pt>
                <c:pt idx="148">
                  <c:v>535034.28</c:v>
                </c:pt>
                <c:pt idx="149">
                  <c:v>175699.37</c:v>
                </c:pt>
                <c:pt idx="150">
                  <c:v>170048.43</c:v>
                </c:pt>
                <c:pt idx="151">
                  <c:v>92248.664000000004</c:v>
                </c:pt>
                <c:pt idx="152">
                  <c:v>90515.370999999999</c:v>
                </c:pt>
                <c:pt idx="153">
                  <c:v>50819.250999999997</c:v>
                </c:pt>
                <c:pt idx="154">
                  <c:v>46330.663999999997</c:v>
                </c:pt>
              </c:numCache>
            </c:numRef>
          </c:yVal>
          <c:smooth val="0"/>
        </c:ser>
        <c:ser>
          <c:idx val="1"/>
          <c:order val="1"/>
          <c:tx>
            <c:v>maximum allowable Q (USE AS GUIDELINE ONLY)</c:v>
          </c:tx>
          <c:spPr>
            <a:ln w="28575">
              <a:solidFill>
                <a:schemeClr val="tx1"/>
              </a:solidFill>
            </a:ln>
          </c:spPr>
          <c:marker>
            <c:symbol val="dash"/>
            <c:size val="10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GUIDE_Acceptance_Criteria!$C$9:$C$172</c:f>
              <c:numCache>
                <c:formatCode>000,000,000</c:formatCode>
                <c:ptCount val="164"/>
                <c:pt idx="0">
                  <c:v>1276.7278610875449</c:v>
                </c:pt>
                <c:pt idx="1">
                  <c:v>1278.7939641109849</c:v>
                </c:pt>
                <c:pt idx="2">
                  <c:v>1281.9743396370161</c:v>
                </c:pt>
                <c:pt idx="3">
                  <c:v>1285.8992001717716</c:v>
                </c:pt>
                <c:pt idx="4">
                  <c:v>1290.1047142307607</c:v>
                </c:pt>
                <c:pt idx="5">
                  <c:v>1294.0864396516461</c:v>
                </c:pt>
                <c:pt idx="6">
                  <c:v>1297.3544473410843</c:v>
                </c:pt>
                <c:pt idx="7">
                  <c:v>1299.4940023662812</c:v>
                </c:pt>
                <c:pt idx="8">
                  <c:v>1300.25</c:v>
                </c:pt>
                <c:pt idx="13">
                  <c:v>1620.1613980625414</c:v>
                </c:pt>
                <c:pt idx="14">
                  <c:v>1620.1697939603519</c:v>
                </c:pt>
                <c:pt idx="15">
                  <c:v>1627.4287472757344</c:v>
                </c:pt>
                <c:pt idx="16">
                  <c:v>1627.4498369714254</c:v>
                </c:pt>
                <c:pt idx="17">
                  <c:v>1639.8783644613331</c:v>
                </c:pt>
                <c:pt idx="18">
                  <c:v>1639.9328378459375</c:v>
                </c:pt>
                <c:pt idx="19">
                  <c:v>1657.3711175984768</c:v>
                </c:pt>
                <c:pt idx="20">
                  <c:v>1657.4920585074142</c:v>
                </c:pt>
                <c:pt idx="21">
                  <c:v>1679.3282894452225</c:v>
                </c:pt>
                <c:pt idx="22">
                  <c:v>1679.5171971459599</c:v>
                </c:pt>
                <c:pt idx="23">
                  <c:v>1704.7616628390342</c:v>
                </c:pt>
                <c:pt idx="24">
                  <c:v>1705.011840603556</c:v>
                </c:pt>
                <c:pt idx="25">
                  <c:v>1732.3200979393985</c:v>
                </c:pt>
                <c:pt idx="26">
                  <c:v>1732.5891664739941</c:v>
                </c:pt>
                <c:pt idx="27">
                  <c:v>1760.3532011195525</c:v>
                </c:pt>
                <c:pt idx="28">
                  <c:v>1760.6271672612047</c:v>
                </c:pt>
                <c:pt idx="29">
                  <c:v>1787.6239767687407</c:v>
                </c:pt>
                <c:pt idx="30">
                  <c:v>1787.9809023768539</c:v>
                </c:pt>
                <c:pt idx="31">
                  <c:v>1798.5918179419393</c:v>
                </c:pt>
                <c:pt idx="32">
                  <c:v>1798.8742799325662</c:v>
                </c:pt>
                <c:pt idx="33">
                  <c:v>1836.8232382804883</c:v>
                </c:pt>
                <c:pt idx="34">
                  <c:v>1836.8640183555683</c:v>
                </c:pt>
                <c:pt idx="35">
                  <c:v>1852.4713926784182</c:v>
                </c:pt>
                <c:pt idx="36">
                  <c:v>1852.5069752929489</c:v>
                </c:pt>
                <c:pt idx="39">
                  <c:v>1864.8548421931764</c:v>
                </c:pt>
                <c:pt idx="40">
                  <c:v>1864.8786305703063</c:v>
                </c:pt>
                <c:pt idx="41">
                  <c:v>1873.9185137331722</c:v>
                </c:pt>
                <c:pt idx="42">
                  <c:v>1873.9341061148205</c:v>
                </c:pt>
                <c:pt idx="43">
                  <c:v>1880.2160367980809</c:v>
                </c:pt>
                <c:pt idx="44">
                  <c:v>1880.2254322075355</c:v>
                </c:pt>
                <c:pt idx="45">
                  <c:v>1884.351316323276</c:v>
                </c:pt>
                <c:pt idx="46">
                  <c:v>1884.3540150047154</c:v>
                </c:pt>
                <c:pt idx="47">
                  <c:v>1886.854693187126</c:v>
                </c:pt>
                <c:pt idx="48">
                  <c:v>1886.8562924057567</c:v>
                </c:pt>
                <c:pt idx="49">
                  <c:v>1888.14806125461</c:v>
                </c:pt>
                <c:pt idx="50">
                  <c:v>1888.1534586174885</c:v>
                </c:pt>
                <c:pt idx="51">
                  <c:v>2285.7312043202528</c:v>
                </c:pt>
                <c:pt idx="52">
                  <c:v>2286.5144216445815</c:v>
                </c:pt>
                <c:pt idx="53">
                  <c:v>2286.5504040637697</c:v>
                </c:pt>
                <c:pt idx="54">
                  <c:v>2297.7349393614118</c:v>
                </c:pt>
                <c:pt idx="55">
                  <c:v>2297.7402367731256</c:v>
                </c:pt>
                <c:pt idx="56">
                  <c:v>2299.5309618347219</c:v>
                </c:pt>
                <c:pt idx="57">
                  <c:v>2299.5402572930116</c:v>
                </c:pt>
                <c:pt idx="58">
                  <c:v>2302.3224979055694</c:v>
                </c:pt>
                <c:pt idx="59">
                  <c:v>2302.3357914104363</c:v>
                </c:pt>
                <c:pt idx="60">
                  <c:v>2305.5621150464735</c:v>
                </c:pt>
                <c:pt idx="61">
                  <c:v>2305.8369807486051</c:v>
                </c:pt>
                <c:pt idx="62">
                  <c:v>2305.842378111483</c:v>
                </c:pt>
                <c:pt idx="63">
                  <c:v>2309.7474701050396</c:v>
                </c:pt>
                <c:pt idx="64">
                  <c:v>2309.7494691283277</c:v>
                </c:pt>
                <c:pt idx="65">
                  <c:v>2313.583295941658</c:v>
                </c:pt>
                <c:pt idx="66">
                  <c:v>2313.5908922301533</c:v>
                </c:pt>
                <c:pt idx="67">
                  <c:v>2316.8732884694255</c:v>
                </c:pt>
                <c:pt idx="68">
                  <c:v>2316.8756872973713</c:v>
                </c:pt>
                <c:pt idx="69">
                  <c:v>2319.1019995334723</c:v>
                </c:pt>
                <c:pt idx="70">
                  <c:v>2319.1041984590888</c:v>
                </c:pt>
                <c:pt idx="71">
                  <c:v>2380.8860122051033</c:v>
                </c:pt>
                <c:pt idx="72">
                  <c:v>2385.5226467709863</c:v>
                </c:pt>
                <c:pt idx="73">
                  <c:v>2393.093047914675</c:v>
                </c:pt>
                <c:pt idx="74">
                  <c:v>2398.6541308002002</c:v>
                </c:pt>
                <c:pt idx="75">
                  <c:v>2403.2285957418189</c:v>
                </c:pt>
                <c:pt idx="76">
                  <c:v>2407.1473810448992</c:v>
                </c:pt>
                <c:pt idx="77">
                  <c:v>2415.167362526111</c:v>
                </c:pt>
                <c:pt idx="78">
                  <c:v>2418.9988904626603</c:v>
                </c:pt>
                <c:pt idx="79">
                  <c:v>2427.8898463905525</c:v>
                </c:pt>
                <c:pt idx="80">
                  <c:v>2428.4271838504287</c:v>
                </c:pt>
                <c:pt idx="81">
                  <c:v>2439.9838373331754</c:v>
                </c:pt>
                <c:pt idx="82">
                  <c:v>2449.8701069562781</c:v>
                </c:pt>
                <c:pt idx="83">
                  <c:v>2456.221703601133</c:v>
                </c:pt>
                <c:pt idx="84">
                  <c:v>2470.5990788947356</c:v>
                </c:pt>
                <c:pt idx="85">
                  <c:v>2470.6236668811807</c:v>
                </c:pt>
                <c:pt idx="86">
                  <c:v>2471.499938739576</c:v>
                </c:pt>
                <c:pt idx="87">
                  <c:v>2471.513032342114</c:v>
                </c:pt>
                <c:pt idx="88">
                  <c:v>2473.5506367798057</c:v>
                </c:pt>
                <c:pt idx="89">
                  <c:v>2473.5743252057714</c:v>
                </c:pt>
                <c:pt idx="90">
                  <c:v>2474.7436538782213</c:v>
                </c:pt>
                <c:pt idx="91">
                  <c:v>2474.8791876571631</c:v>
                </c:pt>
                <c:pt idx="92">
                  <c:v>2476.5407758143388</c:v>
                </c:pt>
                <c:pt idx="93">
                  <c:v>2476.5659635077709</c:v>
                </c:pt>
                <c:pt idx="94">
                  <c:v>2480.0125795101712</c:v>
                </c:pt>
                <c:pt idx="95">
                  <c:v>2480.0355682779859</c:v>
                </c:pt>
                <c:pt idx="96">
                  <c:v>2483.485382717648</c:v>
                </c:pt>
                <c:pt idx="97">
                  <c:v>2483.5057727551875</c:v>
                </c:pt>
                <c:pt idx="98">
                  <c:v>2485.7865583758926</c:v>
                </c:pt>
                <c:pt idx="99">
                  <c:v>2486.5780716468671</c:v>
                </c:pt>
                <c:pt idx="100">
                  <c:v>2486.6002608053664</c:v>
                </c:pt>
                <c:pt idx="101">
                  <c:v>2487.3983708531919</c:v>
                </c:pt>
                <c:pt idx="102">
                  <c:v>2487.9642943460894</c:v>
                </c:pt>
                <c:pt idx="103">
                  <c:v>2488.989893244116</c:v>
                </c:pt>
                <c:pt idx="104">
                  <c:v>2489.0151808887117</c:v>
                </c:pt>
                <c:pt idx="105">
                  <c:v>2490.5076516757035</c:v>
                </c:pt>
                <c:pt idx="106">
                  <c:v>2490.5428344855773</c:v>
                </c:pt>
                <c:pt idx="107">
                  <c:v>2497.5095305962204</c:v>
                </c:pt>
                <c:pt idx="108">
                  <c:v>2498.061660828429</c:v>
                </c:pt>
                <c:pt idx="109">
                  <c:v>2498.9228400609982</c:v>
                </c:pt>
                <c:pt idx="110">
                  <c:v>2499.9303477982658</c:v>
                </c:pt>
                <c:pt idx="111">
                  <c:v>2500.9615439614986</c:v>
                </c:pt>
                <c:pt idx="112">
                  <c:v>2501.8947879836087</c:v>
                </c:pt>
                <c:pt idx="113">
                  <c:v>2502.581852287773</c:v>
                </c:pt>
                <c:pt idx="114">
                  <c:v>2503.0298334066651</c:v>
                </c:pt>
                <c:pt idx="115">
                  <c:v>2505.2668404173578</c:v>
                </c:pt>
                <c:pt idx="116">
                  <c:v>2506.1763960135022</c:v>
                </c:pt>
                <c:pt idx="117">
                  <c:v>2524.8922515495487</c:v>
                </c:pt>
                <c:pt idx="118">
                  <c:v>2525.9135525475053</c:v>
                </c:pt>
                <c:pt idx="119">
                  <c:v>2543.3264447042839</c:v>
                </c:pt>
                <c:pt idx="120">
                  <c:v>2544.1767292599325</c:v>
                </c:pt>
                <c:pt idx="121">
                  <c:v>2558.5358134904473</c:v>
                </c:pt>
                <c:pt idx="122">
                  <c:v>2559.1089334671829</c:v>
                </c:pt>
                <c:pt idx="123">
                  <c:v>2569.5360388409154</c:v>
                </c:pt>
                <c:pt idx="124">
                  <c:v>2569.8098050802382</c:v>
                </c:pt>
                <c:pt idx="125">
                  <c:v>2576.1092272172709</c:v>
                </c:pt>
                <c:pt idx="126">
                  <c:v>2576.1501072435153</c:v>
                </c:pt>
                <c:pt idx="127">
                  <c:v>2584.1290087961529</c:v>
                </c:pt>
                <c:pt idx="128">
                  <c:v>2594.0438644522769</c:v>
                </c:pt>
                <c:pt idx="129">
                  <c:v>2597.5856339631973</c:v>
                </c:pt>
                <c:pt idx="130">
                  <c:v>2611.301632401889</c:v>
                </c:pt>
                <c:pt idx="131">
                  <c:v>2673.6176851216819</c:v>
                </c:pt>
                <c:pt idx="132">
                  <c:v>2679.6134556212323</c:v>
                </c:pt>
                <c:pt idx="133">
                  <c:v>2690.1177232938908</c:v>
                </c:pt>
                <c:pt idx="134">
                  <c:v>2704.2450207741358</c:v>
                </c:pt>
                <c:pt idx="135">
                  <c:v>2720.384535096312</c:v>
                </c:pt>
                <c:pt idx="136">
                  <c:v>2736.768629917804</c:v>
                </c:pt>
                <c:pt idx="137">
                  <c:v>2751.7539081933564</c:v>
                </c:pt>
                <c:pt idx="138">
                  <c:v>2762.5428367822587</c:v>
                </c:pt>
                <c:pt idx="139">
                  <c:v>2763.8397031404975</c:v>
                </c:pt>
                <c:pt idx="140">
                  <c:v>2771.7002625144728</c:v>
                </c:pt>
                <c:pt idx="141">
                  <c:v>2773.2059268551666</c:v>
                </c:pt>
                <c:pt idx="142">
                  <c:v>2773.2624992142237</c:v>
                </c:pt>
                <c:pt idx="143">
                  <c:v>2777.0355557195921</c:v>
                </c:pt>
                <c:pt idx="144">
                  <c:v>2784.3618761197881</c:v>
                </c:pt>
                <c:pt idx="145">
                  <c:v>2784.3891627876724</c:v>
                </c:pt>
                <c:pt idx="146">
                  <c:v>2784.6112542749943</c:v>
                </c:pt>
                <c:pt idx="147">
                  <c:v>2784.6237481705457</c:v>
                </c:pt>
                <c:pt idx="148">
                  <c:v>2784.9449912129639</c:v>
                </c:pt>
                <c:pt idx="149">
                  <c:v>2784.9580848155024</c:v>
                </c:pt>
                <c:pt idx="150">
                  <c:v>2785.3703833687</c:v>
                </c:pt>
                <c:pt idx="151">
                  <c:v>2785.3844764828814</c:v>
                </c:pt>
                <c:pt idx="152">
                  <c:v>2785.7959754267636</c:v>
                </c:pt>
                <c:pt idx="153">
                  <c:v>2785.8086692246438</c:v>
                </c:pt>
                <c:pt idx="154">
                  <c:v>3075.9361145524822</c:v>
                </c:pt>
                <c:pt idx="155">
                  <c:v>3076.0144762653808</c:v>
                </c:pt>
                <c:pt idx="156">
                  <c:v>3076.9938977254487</c:v>
                </c:pt>
                <c:pt idx="157">
                  <c:v>3077.0518694008074</c:v>
                </c:pt>
                <c:pt idx="158">
                  <c:v>3077.7760155869682</c:v>
                </c:pt>
                <c:pt idx="159">
                  <c:v>3077.7838117777928</c:v>
                </c:pt>
                <c:pt idx="160">
                  <c:v>3079.2350027338825</c:v>
                </c:pt>
                <c:pt idx="161">
                  <c:v>3079.2729841763585</c:v>
                </c:pt>
                <c:pt idx="162">
                  <c:v>3081.9663682037544</c:v>
                </c:pt>
                <c:pt idx="163">
                  <c:v>3081.996153650749</c:v>
                </c:pt>
              </c:numCache>
            </c:numRef>
          </c:xVal>
          <c:yVal>
            <c:numRef>
              <c:f>GUIDE_Acceptance_Criteria!$H$9:$H$172</c:f>
              <c:numCache>
                <c:formatCode>#,#00E+00</c:formatCode>
                <c:ptCount val="164"/>
                <c:pt idx="0">
                  <c:v>30913707000</c:v>
                </c:pt>
                <c:pt idx="1">
                  <c:v>10352711000</c:v>
                </c:pt>
                <c:pt idx="2">
                  <c:v>7928496700</c:v>
                </c:pt>
                <c:pt idx="3">
                  <c:v>11535765000</c:v>
                </c:pt>
                <c:pt idx="4">
                  <c:v>78131226000</c:v>
                </c:pt>
                <c:pt idx="5">
                  <c:v>45372025000</c:v>
                </c:pt>
                <c:pt idx="6">
                  <c:v>47786822000</c:v>
                </c:pt>
                <c:pt idx="7">
                  <c:v>9802399700</c:v>
                </c:pt>
                <c:pt idx="8">
                  <c:v>14079933000</c:v>
                </c:pt>
                <c:pt idx="13">
                  <c:v>205888.96</c:v>
                </c:pt>
                <c:pt idx="14">
                  <c:v>368992.8</c:v>
                </c:pt>
                <c:pt idx="15">
                  <c:v>113905.04</c:v>
                </c:pt>
                <c:pt idx="16">
                  <c:v>66279.524000000005</c:v>
                </c:pt>
                <c:pt idx="17">
                  <c:v>52635.593000000001</c:v>
                </c:pt>
                <c:pt idx="18">
                  <c:v>35557.879999999997</c:v>
                </c:pt>
                <c:pt idx="19">
                  <c:v>28938.863000000001</c:v>
                </c:pt>
                <c:pt idx="20">
                  <c:v>24066.030999999999</c:v>
                </c:pt>
                <c:pt idx="21">
                  <c:v>17885.68</c:v>
                </c:pt>
                <c:pt idx="22">
                  <c:v>17934.985000000001</c:v>
                </c:pt>
                <c:pt idx="23">
                  <c:v>12119.721</c:v>
                </c:pt>
                <c:pt idx="24">
                  <c:v>13792.931</c:v>
                </c:pt>
                <c:pt idx="25">
                  <c:v>8799.8516999999993</c:v>
                </c:pt>
                <c:pt idx="26">
                  <c:v>10740.15</c:v>
                </c:pt>
                <c:pt idx="27">
                  <c:v>6648.2683999999999</c:v>
                </c:pt>
                <c:pt idx="28">
                  <c:v>8451.0648999999994</c:v>
                </c:pt>
                <c:pt idx="29">
                  <c:v>3896.0666000000001</c:v>
                </c:pt>
                <c:pt idx="30">
                  <c:v>4799.1392999999998</c:v>
                </c:pt>
                <c:pt idx="31">
                  <c:v>5525.8407999999999</c:v>
                </c:pt>
                <c:pt idx="32">
                  <c:v>7325.652</c:v>
                </c:pt>
                <c:pt idx="33">
                  <c:v>20234.235000000001</c:v>
                </c:pt>
                <c:pt idx="34">
                  <c:v>22579.011999999999</c:v>
                </c:pt>
                <c:pt idx="35">
                  <c:v>19557.842000000001</c:v>
                </c:pt>
                <c:pt idx="36">
                  <c:v>20669.508999999998</c:v>
                </c:pt>
                <c:pt idx="39">
                  <c:v>25908.5</c:v>
                </c:pt>
                <c:pt idx="40">
                  <c:v>24654.425999999999</c:v>
                </c:pt>
                <c:pt idx="41">
                  <c:v>37170.517999999996</c:v>
                </c:pt>
                <c:pt idx="42">
                  <c:v>32730.868999999999</c:v>
                </c:pt>
                <c:pt idx="43">
                  <c:v>57282.254999999997</c:v>
                </c:pt>
                <c:pt idx="44">
                  <c:v>45327.074000000001</c:v>
                </c:pt>
                <c:pt idx="45">
                  <c:v>71350.263999999996</c:v>
                </c:pt>
                <c:pt idx="46">
                  <c:v>90757.661999999997</c:v>
                </c:pt>
                <c:pt idx="47">
                  <c:v>179279.04</c:v>
                </c:pt>
                <c:pt idx="48">
                  <c:v>135002.98000000001</c:v>
                </c:pt>
                <c:pt idx="49">
                  <c:v>493522.01</c:v>
                </c:pt>
                <c:pt idx="50">
                  <c:v>604054.06000000006</c:v>
                </c:pt>
                <c:pt idx="52">
                  <c:v>150069.65</c:v>
                </c:pt>
                <c:pt idx="53">
                  <c:v>1734936.9</c:v>
                </c:pt>
                <c:pt idx="54">
                  <c:v>6126351.5</c:v>
                </c:pt>
                <c:pt idx="55">
                  <c:v>5914634.5</c:v>
                </c:pt>
                <c:pt idx="56">
                  <c:v>2231754</c:v>
                </c:pt>
                <c:pt idx="57">
                  <c:v>1596580.2</c:v>
                </c:pt>
                <c:pt idx="58">
                  <c:v>1377288.3</c:v>
                </c:pt>
                <c:pt idx="59">
                  <c:v>1065016.5</c:v>
                </c:pt>
                <c:pt idx="61">
                  <c:v>1111028</c:v>
                </c:pt>
                <c:pt idx="62">
                  <c:v>1191497</c:v>
                </c:pt>
                <c:pt idx="63">
                  <c:v>1592382.8</c:v>
                </c:pt>
                <c:pt idx="64">
                  <c:v>420579.6</c:v>
                </c:pt>
                <c:pt idx="65">
                  <c:v>1292246.5</c:v>
                </c:pt>
                <c:pt idx="66">
                  <c:v>910083.3</c:v>
                </c:pt>
                <c:pt idx="67">
                  <c:v>3086164.1</c:v>
                </c:pt>
                <c:pt idx="68">
                  <c:v>1815923.5</c:v>
                </c:pt>
                <c:pt idx="69">
                  <c:v>20669745</c:v>
                </c:pt>
                <c:pt idx="70">
                  <c:v>5645429.0999999996</c:v>
                </c:pt>
                <c:pt idx="71">
                  <c:v>423153.26</c:v>
                </c:pt>
                <c:pt idx="72">
                  <c:v>128844.72</c:v>
                </c:pt>
                <c:pt idx="73">
                  <c:v>73902.008000000002</c:v>
                </c:pt>
                <c:pt idx="75">
                  <c:v>54323.582000000002</c:v>
                </c:pt>
                <c:pt idx="77">
                  <c:v>45028.883000000002</c:v>
                </c:pt>
                <c:pt idx="79">
                  <c:v>41322.321000000004</c:v>
                </c:pt>
                <c:pt idx="81" formatCode="0.00">
                  <c:v>43161.072</c:v>
                </c:pt>
                <c:pt idx="82" formatCode="0.00">
                  <c:v>57440.095000000001</c:v>
                </c:pt>
                <c:pt idx="83" formatCode="0.00">
                  <c:v>148773.82999999999</c:v>
                </c:pt>
                <c:pt idx="84" formatCode="0.00">
                  <c:v>3774734.9</c:v>
                </c:pt>
                <c:pt idx="85" formatCode="0.00">
                  <c:v>3241224.9</c:v>
                </c:pt>
                <c:pt idx="86" formatCode="0.00">
                  <c:v>2652629.9</c:v>
                </c:pt>
                <c:pt idx="87" formatCode="0.00">
                  <c:v>1627253.7</c:v>
                </c:pt>
                <c:pt idx="88" formatCode="0.00">
                  <c:v>2016364.5</c:v>
                </c:pt>
                <c:pt idx="89" formatCode="0.00">
                  <c:v>2018011</c:v>
                </c:pt>
                <c:pt idx="90" formatCode="0.00">
                  <c:v>3640.5057999999999</c:v>
                </c:pt>
                <c:pt idx="91" formatCode="0.00">
                  <c:v>2838.1547999999998</c:v>
                </c:pt>
                <c:pt idx="92" formatCode="0.00">
                  <c:v>2284547.1</c:v>
                </c:pt>
                <c:pt idx="93" formatCode="0.00">
                  <c:v>1152398.7</c:v>
                </c:pt>
                <c:pt idx="94" formatCode="0.00">
                  <c:v>3794312.6</c:v>
                </c:pt>
                <c:pt idx="95" formatCode="0.00">
                  <c:v>2280586.1</c:v>
                </c:pt>
                <c:pt idx="96" formatCode="0.00">
                  <c:v>4605320.3</c:v>
                </c:pt>
                <c:pt idx="97" formatCode="0.00">
                  <c:v>3505373.8</c:v>
                </c:pt>
                <c:pt idx="98" formatCode="0.00">
                  <c:v>23507807</c:v>
                </c:pt>
                <c:pt idx="99" formatCode="0.00">
                  <c:v>6024261.5999999996</c:v>
                </c:pt>
                <c:pt idx="100" formatCode="0.00">
                  <c:v>4794529.7</c:v>
                </c:pt>
                <c:pt idx="101" formatCode="0.00">
                  <c:v>1153.5725</c:v>
                </c:pt>
                <c:pt idx="102" formatCode="0.00">
                  <c:v>918.79898000000003</c:v>
                </c:pt>
                <c:pt idx="103" formatCode="0.00">
                  <c:v>8919508.4000000004</c:v>
                </c:pt>
                <c:pt idx="104" formatCode="0.00">
                  <c:v>9907039.6999999993</c:v>
                </c:pt>
                <c:pt idx="105" formatCode="0.00">
                  <c:v>34567991</c:v>
                </c:pt>
                <c:pt idx="106" formatCode="0.00">
                  <c:v>21246966</c:v>
                </c:pt>
                <c:pt idx="107" formatCode="0.00">
                  <c:v>407187020</c:v>
                </c:pt>
                <c:pt idx="108" formatCode="0.00">
                  <c:v>257663860</c:v>
                </c:pt>
                <c:pt idx="109" formatCode="0.00">
                  <c:v>302929040</c:v>
                </c:pt>
                <c:pt idx="110" formatCode="0.00">
                  <c:v>80541760</c:v>
                </c:pt>
                <c:pt idx="111" formatCode="0.00">
                  <c:v>129869800</c:v>
                </c:pt>
                <c:pt idx="112" formatCode="0.00">
                  <c:v>120742880</c:v>
                </c:pt>
                <c:pt idx="113" formatCode="0.00">
                  <c:v>48409413</c:v>
                </c:pt>
                <c:pt idx="114" formatCode="0.00">
                  <c:v>32607197</c:v>
                </c:pt>
                <c:pt idx="115" formatCode="0.00">
                  <c:v>729.96885999999995</c:v>
                </c:pt>
                <c:pt idx="116" formatCode="0.00">
                  <c:v>598.52129000000002</c:v>
                </c:pt>
                <c:pt idx="117" formatCode="0.00">
                  <c:v>646.14535999999998</c:v>
                </c:pt>
                <c:pt idx="118" formatCode="0.00">
                  <c:v>544.22242000000006</c:v>
                </c:pt>
                <c:pt idx="119" formatCode="0.00">
                  <c:v>733.66395</c:v>
                </c:pt>
                <c:pt idx="120" formatCode="0.00">
                  <c:v>628.72808999999995</c:v>
                </c:pt>
                <c:pt idx="121" formatCode="0.00">
                  <c:v>1066.1850999999999</c:v>
                </c:pt>
                <c:pt idx="122" formatCode="0.00">
                  <c:v>916.03044</c:v>
                </c:pt>
                <c:pt idx="123" formatCode="0.00">
                  <c:v>2128.5945000000002</c:v>
                </c:pt>
                <c:pt idx="124" formatCode="0.00">
                  <c:v>1803.7502999999999</c:v>
                </c:pt>
                <c:pt idx="125" formatCode="0.00">
                  <c:v>7991.9371000000001</c:v>
                </c:pt>
                <c:pt idx="126" formatCode="0.00">
                  <c:v>6692.0069000000003</c:v>
                </c:pt>
                <c:pt idx="131" formatCode="0.00">
                  <c:v>159858.57999999999</c:v>
                </c:pt>
                <c:pt idx="132" formatCode="0.00">
                  <c:v>58221.857000000004</c:v>
                </c:pt>
                <c:pt idx="133" formatCode="0.00">
                  <c:v>43532.002999999997</c:v>
                </c:pt>
                <c:pt idx="134" formatCode="0.00">
                  <c:v>43735.663999999997</c:v>
                </c:pt>
                <c:pt idx="135" formatCode="0.00">
                  <c:v>51358.444000000003</c:v>
                </c:pt>
                <c:pt idx="136" formatCode="0.00">
                  <c:v>67718.53</c:v>
                </c:pt>
                <c:pt idx="137" formatCode="0.00">
                  <c:v>62412.264000000003</c:v>
                </c:pt>
                <c:pt idx="139" formatCode="0.00">
                  <c:v>120374.09</c:v>
                </c:pt>
                <c:pt idx="140" formatCode="0.00">
                  <c:v>431235.13</c:v>
                </c:pt>
                <c:pt idx="141" formatCode="0.00">
                  <c:v>59150040</c:v>
                </c:pt>
                <c:pt idx="142" formatCode="0.00">
                  <c:v>68843705</c:v>
                </c:pt>
                <c:pt idx="144" formatCode="0.00">
                  <c:v>210916390</c:v>
                </c:pt>
                <c:pt idx="145" formatCode="0.00">
                  <c:v>564175020</c:v>
                </c:pt>
                <c:pt idx="146" formatCode="0.00">
                  <c:v>41473949</c:v>
                </c:pt>
                <c:pt idx="147" formatCode="0.00">
                  <c:v>1022861000</c:v>
                </c:pt>
                <c:pt idx="148" formatCode="0.00">
                  <c:v>22791905</c:v>
                </c:pt>
                <c:pt idx="149" formatCode="0.00">
                  <c:v>1419912500</c:v>
                </c:pt>
                <c:pt idx="150" formatCode="0.00">
                  <c:v>25821699</c:v>
                </c:pt>
                <c:pt idx="151" formatCode="0.00">
                  <c:v>63917175</c:v>
                </c:pt>
                <c:pt idx="152" formatCode="0.00">
                  <c:v>22604899</c:v>
                </c:pt>
                <c:pt idx="153" formatCode="0.00">
                  <c:v>78142104</c:v>
                </c:pt>
                <c:pt idx="154" formatCode="0.00">
                  <c:v>25955.84</c:v>
                </c:pt>
                <c:pt idx="155" formatCode="0.00">
                  <c:v>27218.018</c:v>
                </c:pt>
                <c:pt idx="156" formatCode="0.00">
                  <c:v>736282.42</c:v>
                </c:pt>
                <c:pt idx="157" formatCode="0.00">
                  <c:v>535034.28</c:v>
                </c:pt>
                <c:pt idx="158" formatCode="0.00">
                  <c:v>175699.37</c:v>
                </c:pt>
                <c:pt idx="159" formatCode="0.00">
                  <c:v>170048.43</c:v>
                </c:pt>
                <c:pt idx="160" formatCode="0.00">
                  <c:v>92248.664000000004</c:v>
                </c:pt>
                <c:pt idx="161" formatCode="0.00">
                  <c:v>90515.370999999999</c:v>
                </c:pt>
                <c:pt idx="162" formatCode="0.00">
                  <c:v>50819.250999999997</c:v>
                </c:pt>
                <c:pt idx="163" formatCode="0.00">
                  <c:v>46330.663999999997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122240"/>
        <c:axId val="250129024"/>
      </c:scatterChart>
      <c:valAx>
        <c:axId val="250122240"/>
        <c:scaling>
          <c:orientation val="minMax"/>
          <c:min val="1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(MHz)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129024"/>
        <c:crosses val="autoZero"/>
        <c:crossBetween val="midCat"/>
      </c:valAx>
      <c:valAx>
        <c:axId val="250129024"/>
        <c:scaling>
          <c:logBase val="10"/>
          <c:orientation val="minMax"/>
          <c:max val="100000000000"/>
          <c:min val="10"/>
        </c:scaling>
        <c:delete val="0"/>
        <c:axPos val="l"/>
        <c:min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loaded Q</a:t>
                </a:r>
              </a:p>
            </c:rich>
          </c:tx>
          <c:layout>
            <c:manualLayout>
              <c:xMode val="edge"/>
              <c:yMode val="edge"/>
              <c:x val="2.489573418707277E-2"/>
              <c:y val="0.15052481526042225"/>
            </c:manualLayout>
          </c:layout>
          <c:overlay val="0"/>
        </c:title>
        <c:numFmt formatCode="0.E+00" sourceLinked="0"/>
        <c:majorTickMark val="out"/>
        <c:minorTickMark val="none"/>
        <c:tickLblPos val="nextTo"/>
        <c:crossAx val="250122240"/>
        <c:crosses val="autoZero"/>
        <c:crossBetween val="midCat"/>
        <c:majorUnit val="10"/>
      </c:valAx>
    </c:plotArea>
    <c:legend>
      <c:legendPos val="t"/>
      <c:layout>
        <c:manualLayout>
          <c:xMode val="edge"/>
          <c:yMode val="edge"/>
          <c:x val="0.29151498370396006"/>
          <c:y val="0.11298033282904689"/>
          <c:w val="0.52832534394739117"/>
          <c:h val="9.66595590074689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80" b="1" i="0" u="none" strike="noStrike" baseline="0"/>
              <a:t>VTA HOM characterization</a:t>
            </a:r>
          </a:p>
          <a:p>
            <a:pPr>
              <a:defRPr/>
            </a:pPr>
            <a:r>
              <a:rPr lang="en-US" sz="1680" b="1" i="0" u="none" strike="noStrike" baseline="0"/>
              <a:t>insert date, Dewar #, 2.0 K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540796697863484E-2"/>
          <c:y val="0.22409472643453607"/>
          <c:w val="0.81492308503077671"/>
          <c:h val="0.65997307825175622"/>
        </c:manualLayout>
      </c:layout>
      <c:scatterChart>
        <c:scatterStyle val="lineMarker"/>
        <c:varyColors val="0"/>
        <c:ser>
          <c:idx val="0"/>
          <c:order val="0"/>
          <c:tx>
            <c:v>insert cavity ID</c:v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CavID_working_sheet!$I$31:$I$185</c:f>
              <c:numCache>
                <c:formatCode>000,000</c:formatCode>
                <c:ptCount val="155"/>
                <c:pt idx="0">
                  <c:v>1447.0061007872871</c:v>
                </c:pt>
                <c:pt idx="1">
                  <c:v>1447.0998549795054</c:v>
                </c:pt>
                <c:pt idx="2">
                  <c:v>1454.6164823967404</c:v>
                </c:pt>
                <c:pt idx="3">
                  <c:v>1454.6186813223578</c:v>
                </c:pt>
                <c:pt idx="4">
                  <c:v>1620.1613980625414</c:v>
                </c:pt>
                <c:pt idx="5">
                  <c:v>1620.1697939603519</c:v>
                </c:pt>
                <c:pt idx="6">
                  <c:v>1627.4287472757344</c:v>
                </c:pt>
                <c:pt idx="7">
                  <c:v>1627.4498369714254</c:v>
                </c:pt>
                <c:pt idx="8">
                  <c:v>1639.8783644613331</c:v>
                </c:pt>
                <c:pt idx="9">
                  <c:v>1639.9328378459375</c:v>
                </c:pt>
                <c:pt idx="10">
                  <c:v>1657.3711175984768</c:v>
                </c:pt>
                <c:pt idx="11">
                  <c:v>1657.4920585074142</c:v>
                </c:pt>
                <c:pt idx="12">
                  <c:v>1679.3282894452225</c:v>
                </c:pt>
                <c:pt idx="13">
                  <c:v>1679.5171971459599</c:v>
                </c:pt>
                <c:pt idx="14">
                  <c:v>1704.7616628390342</c:v>
                </c:pt>
                <c:pt idx="15">
                  <c:v>1705.011840603556</c:v>
                </c:pt>
                <c:pt idx="16">
                  <c:v>1732.3200979393985</c:v>
                </c:pt>
                <c:pt idx="17">
                  <c:v>1732.5891664739941</c:v>
                </c:pt>
                <c:pt idx="18">
                  <c:v>1760.3532011195525</c:v>
                </c:pt>
                <c:pt idx="19">
                  <c:v>1760.6271672612047</c:v>
                </c:pt>
                <c:pt idx="20">
                  <c:v>1787.6239767687407</c:v>
                </c:pt>
                <c:pt idx="21">
                  <c:v>1787.9809023768539</c:v>
                </c:pt>
                <c:pt idx="22">
                  <c:v>1798.5918179419393</c:v>
                </c:pt>
                <c:pt idx="23">
                  <c:v>1798.8742799325662</c:v>
                </c:pt>
                <c:pt idx="24">
                  <c:v>1836.8232382804883</c:v>
                </c:pt>
                <c:pt idx="25">
                  <c:v>1836.8640183555683</c:v>
                </c:pt>
                <c:pt idx="26">
                  <c:v>1852.4713926784182</c:v>
                </c:pt>
                <c:pt idx="27">
                  <c:v>1852.5069752929489</c:v>
                </c:pt>
                <c:pt idx="28">
                  <c:v>1857.6545602113035</c:v>
                </c:pt>
                <c:pt idx="29">
                  <c:v>1858.3852032231512</c:v>
                </c:pt>
                <c:pt idx="30">
                  <c:v>1864.8548421931764</c:v>
                </c:pt>
                <c:pt idx="31">
                  <c:v>1864.8786305703063</c:v>
                </c:pt>
                <c:pt idx="32">
                  <c:v>1873.9185137331722</c:v>
                </c:pt>
                <c:pt idx="33">
                  <c:v>1873.9341061148205</c:v>
                </c:pt>
                <c:pt idx="34">
                  <c:v>1880.2160367980809</c:v>
                </c:pt>
                <c:pt idx="35">
                  <c:v>1880.2254322075355</c:v>
                </c:pt>
                <c:pt idx="36">
                  <c:v>1884.351316323276</c:v>
                </c:pt>
                <c:pt idx="37" formatCode="General">
                  <c:v>1884.3540150047154</c:v>
                </c:pt>
                <c:pt idx="38">
                  <c:v>1886.854693187126</c:v>
                </c:pt>
                <c:pt idx="39" formatCode="0,000">
                  <c:v>1886.8562924057567</c:v>
                </c:pt>
                <c:pt idx="40">
                  <c:v>1888.14806125461</c:v>
                </c:pt>
                <c:pt idx="41">
                  <c:v>1888.1534586174885</c:v>
                </c:pt>
                <c:pt idx="42">
                  <c:v>2285.7312043202528</c:v>
                </c:pt>
                <c:pt idx="43">
                  <c:v>2286.5144216445815</c:v>
                </c:pt>
                <c:pt idx="44">
                  <c:v>2286.5504040637697</c:v>
                </c:pt>
                <c:pt idx="45">
                  <c:v>2297.7349393614118</c:v>
                </c:pt>
                <c:pt idx="46">
                  <c:v>2297.7402367731256</c:v>
                </c:pt>
                <c:pt idx="47">
                  <c:v>2299.5309618347219</c:v>
                </c:pt>
                <c:pt idx="48">
                  <c:v>2299.5402572930116</c:v>
                </c:pt>
                <c:pt idx="49">
                  <c:v>2302.3224979055694</c:v>
                </c:pt>
                <c:pt idx="50">
                  <c:v>2302.3357914104363</c:v>
                </c:pt>
                <c:pt idx="51">
                  <c:v>2305.5621150464735</c:v>
                </c:pt>
                <c:pt idx="52">
                  <c:v>2305.8369807486051</c:v>
                </c:pt>
                <c:pt idx="53">
                  <c:v>2305.842378111483</c:v>
                </c:pt>
                <c:pt idx="54">
                  <c:v>2309.7474701050396</c:v>
                </c:pt>
                <c:pt idx="55">
                  <c:v>2309.7494691283277</c:v>
                </c:pt>
                <c:pt idx="56">
                  <c:v>2313.583295941658</c:v>
                </c:pt>
                <c:pt idx="57">
                  <c:v>2313.5908922301533</c:v>
                </c:pt>
                <c:pt idx="58">
                  <c:v>2316.8732884694255</c:v>
                </c:pt>
                <c:pt idx="59">
                  <c:v>2316.8756872973713</c:v>
                </c:pt>
                <c:pt idx="60">
                  <c:v>2319.1019995334723</c:v>
                </c:pt>
                <c:pt idx="61">
                  <c:v>2319.1041984590888</c:v>
                </c:pt>
                <c:pt idx="62">
                  <c:v>2380.8860122051033</c:v>
                </c:pt>
                <c:pt idx="63">
                  <c:v>2385.5226467709863</c:v>
                </c:pt>
                <c:pt idx="64">
                  <c:v>2393.093047914675</c:v>
                </c:pt>
                <c:pt idx="65">
                  <c:v>2398.6541308002002</c:v>
                </c:pt>
                <c:pt idx="66">
                  <c:v>2403.2285957418189</c:v>
                </c:pt>
                <c:pt idx="67">
                  <c:v>2407.1473810448992</c:v>
                </c:pt>
                <c:pt idx="68">
                  <c:v>2415.167362526111</c:v>
                </c:pt>
                <c:pt idx="69">
                  <c:v>2418.9988904626603</c:v>
                </c:pt>
                <c:pt idx="70">
                  <c:v>2427.8898463905525</c:v>
                </c:pt>
                <c:pt idx="71">
                  <c:v>2428.4271838504287</c:v>
                </c:pt>
                <c:pt idx="72">
                  <c:v>2439.9838373331754</c:v>
                </c:pt>
                <c:pt idx="73">
                  <c:v>2449.8701069562781</c:v>
                </c:pt>
                <c:pt idx="74">
                  <c:v>2456.221703601133</c:v>
                </c:pt>
                <c:pt idx="75">
                  <c:v>2470.5990788947356</c:v>
                </c:pt>
                <c:pt idx="76">
                  <c:v>2470.6236668811807</c:v>
                </c:pt>
                <c:pt idx="77">
                  <c:v>2471.499938739576</c:v>
                </c:pt>
                <c:pt idx="78">
                  <c:v>2471.513032342114</c:v>
                </c:pt>
                <c:pt idx="79">
                  <c:v>2473.5506367798057</c:v>
                </c:pt>
                <c:pt idx="80">
                  <c:v>2473.5743252057714</c:v>
                </c:pt>
                <c:pt idx="81">
                  <c:v>2474.7436538782213</c:v>
                </c:pt>
                <c:pt idx="82">
                  <c:v>2474.8791876571631</c:v>
                </c:pt>
                <c:pt idx="83">
                  <c:v>2476.5407758143388</c:v>
                </c:pt>
                <c:pt idx="84">
                  <c:v>2476.5659635077709</c:v>
                </c:pt>
                <c:pt idx="85">
                  <c:v>2480.0125795101712</c:v>
                </c:pt>
                <c:pt idx="86">
                  <c:v>2480.0355682779859</c:v>
                </c:pt>
                <c:pt idx="87">
                  <c:v>2483.485382717648</c:v>
                </c:pt>
                <c:pt idx="88">
                  <c:v>2483.5057727551875</c:v>
                </c:pt>
                <c:pt idx="89">
                  <c:v>2485.7865583758926</c:v>
                </c:pt>
                <c:pt idx="90">
                  <c:v>2486.5780716468671</c:v>
                </c:pt>
                <c:pt idx="91">
                  <c:v>2486.6002608053664</c:v>
                </c:pt>
                <c:pt idx="92">
                  <c:v>2487.3983708531919</c:v>
                </c:pt>
                <c:pt idx="93">
                  <c:v>2487.9642943460894</c:v>
                </c:pt>
                <c:pt idx="94">
                  <c:v>2488.989893244116</c:v>
                </c:pt>
                <c:pt idx="95">
                  <c:v>2489.0151808887117</c:v>
                </c:pt>
                <c:pt idx="96">
                  <c:v>2490.5076516757035</c:v>
                </c:pt>
                <c:pt idx="97">
                  <c:v>2490.5428344855773</c:v>
                </c:pt>
                <c:pt idx="98">
                  <c:v>2497.5095305962204</c:v>
                </c:pt>
                <c:pt idx="99">
                  <c:v>2498.061660828429</c:v>
                </c:pt>
                <c:pt idx="100">
                  <c:v>2498.9228400609982</c:v>
                </c:pt>
                <c:pt idx="101">
                  <c:v>2499.9303477982658</c:v>
                </c:pt>
                <c:pt idx="102">
                  <c:v>2500.9615439614986</c:v>
                </c:pt>
                <c:pt idx="103">
                  <c:v>2501.8947879836087</c:v>
                </c:pt>
                <c:pt idx="104">
                  <c:v>2502.581852287773</c:v>
                </c:pt>
                <c:pt idx="105">
                  <c:v>2503.0298334066651</c:v>
                </c:pt>
                <c:pt idx="106">
                  <c:v>2505.2668404173578</c:v>
                </c:pt>
                <c:pt idx="107">
                  <c:v>2506.1763960135022</c:v>
                </c:pt>
                <c:pt idx="108">
                  <c:v>2524.8922515495487</c:v>
                </c:pt>
                <c:pt idx="109">
                  <c:v>2525.9135525475053</c:v>
                </c:pt>
                <c:pt idx="110">
                  <c:v>2543.3264447042839</c:v>
                </c:pt>
                <c:pt idx="111">
                  <c:v>2544.1767292599325</c:v>
                </c:pt>
                <c:pt idx="112">
                  <c:v>2558.5358134904473</c:v>
                </c:pt>
                <c:pt idx="113">
                  <c:v>2559.1089334671829</c:v>
                </c:pt>
                <c:pt idx="114">
                  <c:v>2569.5360388409154</c:v>
                </c:pt>
                <c:pt idx="115">
                  <c:v>2569.8098050802382</c:v>
                </c:pt>
                <c:pt idx="116">
                  <c:v>2576.1092272172709</c:v>
                </c:pt>
                <c:pt idx="117">
                  <c:v>2576.1501072435153</c:v>
                </c:pt>
                <c:pt idx="118">
                  <c:v>2584.1290087961529</c:v>
                </c:pt>
                <c:pt idx="119">
                  <c:v>2594.0438644522769</c:v>
                </c:pt>
                <c:pt idx="120">
                  <c:v>2597.5856339631973</c:v>
                </c:pt>
                <c:pt idx="121">
                  <c:v>2611.301632401889</c:v>
                </c:pt>
                <c:pt idx="122">
                  <c:v>2673.6176851216819</c:v>
                </c:pt>
                <c:pt idx="123">
                  <c:v>2679.6134556212323</c:v>
                </c:pt>
                <c:pt idx="124">
                  <c:v>2690.1177232938908</c:v>
                </c:pt>
                <c:pt idx="125">
                  <c:v>2704.2450207741358</c:v>
                </c:pt>
                <c:pt idx="126">
                  <c:v>2720.384535096312</c:v>
                </c:pt>
                <c:pt idx="127">
                  <c:v>2736.768629917804</c:v>
                </c:pt>
                <c:pt idx="128">
                  <c:v>2751.7539081933564</c:v>
                </c:pt>
                <c:pt idx="129">
                  <c:v>2762.5428367822587</c:v>
                </c:pt>
                <c:pt idx="130">
                  <c:v>2763.8397031404975</c:v>
                </c:pt>
                <c:pt idx="131">
                  <c:v>2771.7002625144728</c:v>
                </c:pt>
                <c:pt idx="132">
                  <c:v>2773.2059268551666</c:v>
                </c:pt>
                <c:pt idx="133">
                  <c:v>2773.2624992142237</c:v>
                </c:pt>
                <c:pt idx="134">
                  <c:v>2777.0355557195921</c:v>
                </c:pt>
                <c:pt idx="135">
                  <c:v>2784.3618761197881</c:v>
                </c:pt>
                <c:pt idx="136">
                  <c:v>2784.3891627876724</c:v>
                </c:pt>
                <c:pt idx="137">
                  <c:v>2784.6112542749943</c:v>
                </c:pt>
                <c:pt idx="138">
                  <c:v>2784.6237481705457</c:v>
                </c:pt>
                <c:pt idx="139">
                  <c:v>2784.9449912129639</c:v>
                </c:pt>
                <c:pt idx="140">
                  <c:v>2784.9580848155024</c:v>
                </c:pt>
                <c:pt idx="141">
                  <c:v>2785.3703833687</c:v>
                </c:pt>
                <c:pt idx="142">
                  <c:v>2785.3844764828814</c:v>
                </c:pt>
                <c:pt idx="143">
                  <c:v>2785.7959754267636</c:v>
                </c:pt>
                <c:pt idx="144">
                  <c:v>2785.8086692246438</c:v>
                </c:pt>
                <c:pt idx="145">
                  <c:v>3075.9361145524822</c:v>
                </c:pt>
                <c:pt idx="146">
                  <c:v>3076.0144762653808</c:v>
                </c:pt>
                <c:pt idx="147">
                  <c:v>3076.9938977254487</c:v>
                </c:pt>
                <c:pt idx="148">
                  <c:v>3077.0518694008074</c:v>
                </c:pt>
                <c:pt idx="149">
                  <c:v>3077.7760155869682</c:v>
                </c:pt>
                <c:pt idx="150">
                  <c:v>3077.7838117777928</c:v>
                </c:pt>
                <c:pt idx="151">
                  <c:v>3079.2350027338825</c:v>
                </c:pt>
                <c:pt idx="152">
                  <c:v>3079.2729841763585</c:v>
                </c:pt>
                <c:pt idx="153">
                  <c:v>3081.9663682037544</c:v>
                </c:pt>
                <c:pt idx="154">
                  <c:v>3081.996153650749</c:v>
                </c:pt>
              </c:numCache>
            </c:numRef>
          </c:xVal>
          <c:yVal>
            <c:numRef>
              <c:f>CavID_working_sheet!$U$31:$U$185</c:f>
              <c:numCache>
                <c:formatCode>00,000</c:formatCode>
                <c:ptCount val="155"/>
                <c:pt idx="62" formatCode="0.00E+00">
                  <c:v>87105.09569777381</c:v>
                </c:pt>
                <c:pt idx="63" formatCode="0.00E+00">
                  <c:v>57358.669838918402</c:v>
                </c:pt>
                <c:pt idx="64" formatCode="0.00E+00">
                  <c:v>105898.769187696</c:v>
                </c:pt>
                <c:pt idx="66" formatCode="0.00E+00">
                  <c:v>86685.041568861212</c:v>
                </c:pt>
                <c:pt idx="68" formatCode="0.00E+00">
                  <c:v>172213.33227034062</c:v>
                </c:pt>
                <c:pt idx="70" formatCode="0.00E+00">
                  <c:v>299710.86446094577</c:v>
                </c:pt>
                <c:pt idx="72" formatCode="0.00E+00">
                  <c:v>402194.67119583359</c:v>
                </c:pt>
                <c:pt idx="73" formatCode="0.00E+00">
                  <c:v>7715788.9563201005</c:v>
                </c:pt>
                <c:pt idx="74" formatCode="0.00E+00">
                  <c:v>23988896.370949797</c:v>
                </c:pt>
                <c:pt idx="89" formatCode="0.00E+00">
                  <c:v>698.81744847785899</c:v>
                </c:pt>
                <c:pt idx="98" formatCode="0.00E+00">
                  <c:v>2461.6384611100757</c:v>
                </c:pt>
                <c:pt idx="99" formatCode="0.00E+00">
                  <c:v>1187.894269470894</c:v>
                </c:pt>
                <c:pt idx="100" formatCode="0.00E+00">
                  <c:v>2660.0620982552718</c:v>
                </c:pt>
                <c:pt idx="101" formatCode="0.00E+00">
                  <c:v>4155.7582941055998</c:v>
                </c:pt>
                <c:pt idx="102" formatCode="0.00E+00">
                  <c:v>489.44187369759999</c:v>
                </c:pt>
                <c:pt idx="103" formatCode="0.00E+00">
                  <c:v>5723.1039641508805</c:v>
                </c:pt>
                <c:pt idx="104" formatCode="0.00E+00">
                  <c:v>4821.3997754354641</c:v>
                </c:pt>
                <c:pt idx="105" formatCode="0.00E+00">
                  <c:v>371.88749471757802</c:v>
                </c:pt>
                <c:pt idx="122" formatCode="0.00E+00">
                  <c:v>5773.6767568677396</c:v>
                </c:pt>
                <c:pt idx="123" formatCode="0.00E+00">
                  <c:v>56601.326716600532</c:v>
                </c:pt>
                <c:pt idx="124" formatCode="0.00E+00">
                  <c:v>24131.471339495918</c:v>
                </c:pt>
                <c:pt idx="125" formatCode="0.00E+00">
                  <c:v>17677.87710196144</c:v>
                </c:pt>
                <c:pt idx="126" formatCode="0.00E+00">
                  <c:v>33424.359880979762</c:v>
                </c:pt>
                <c:pt idx="127" formatCode="0.00E+00">
                  <c:v>2006.98842993836</c:v>
                </c:pt>
                <c:pt idx="128" formatCode="0.00E+00">
                  <c:v>16384.780854845281</c:v>
                </c:pt>
                <c:pt idx="130" formatCode="0.00E+00">
                  <c:v>60.791554050052802</c:v>
                </c:pt>
                <c:pt idx="131" formatCode="0.00E+00">
                  <c:v>14731.161947441218</c:v>
                </c:pt>
              </c:numCache>
            </c:numRef>
          </c:yVal>
          <c:smooth val="0"/>
        </c:ser>
        <c:ser>
          <c:idx val="1"/>
          <c:order val="1"/>
          <c:tx>
            <c:v>maximum allowable (USE AS GUIDELINE ONLY)</c:v>
          </c:tx>
          <c:spPr>
            <a:ln w="28575">
              <a:solidFill>
                <a:schemeClr val="tx1"/>
              </a:solidFill>
            </a:ln>
          </c:spPr>
          <c:marker>
            <c:symbol val="dash"/>
            <c:size val="10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GUIDE_Acceptance_Criteria!$C$9:$C$172</c:f>
              <c:numCache>
                <c:formatCode>000,000,000</c:formatCode>
                <c:ptCount val="164"/>
                <c:pt idx="0">
                  <c:v>1276.7278610875449</c:v>
                </c:pt>
                <c:pt idx="1">
                  <c:v>1278.7939641109849</c:v>
                </c:pt>
                <c:pt idx="2">
                  <c:v>1281.9743396370161</c:v>
                </c:pt>
                <c:pt idx="3">
                  <c:v>1285.8992001717716</c:v>
                </c:pt>
                <c:pt idx="4">
                  <c:v>1290.1047142307607</c:v>
                </c:pt>
                <c:pt idx="5">
                  <c:v>1294.0864396516461</c:v>
                </c:pt>
                <c:pt idx="6">
                  <c:v>1297.3544473410843</c:v>
                </c:pt>
                <c:pt idx="7">
                  <c:v>1299.4940023662812</c:v>
                </c:pt>
                <c:pt idx="8">
                  <c:v>1300.25</c:v>
                </c:pt>
                <c:pt idx="13">
                  <c:v>1620.1613980625414</c:v>
                </c:pt>
                <c:pt idx="14">
                  <c:v>1620.1697939603519</c:v>
                </c:pt>
                <c:pt idx="15">
                  <c:v>1627.4287472757344</c:v>
                </c:pt>
                <c:pt idx="16">
                  <c:v>1627.4498369714254</c:v>
                </c:pt>
                <c:pt idx="17">
                  <c:v>1639.8783644613331</c:v>
                </c:pt>
                <c:pt idx="18">
                  <c:v>1639.9328378459375</c:v>
                </c:pt>
                <c:pt idx="19">
                  <c:v>1657.3711175984768</c:v>
                </c:pt>
                <c:pt idx="20">
                  <c:v>1657.4920585074142</c:v>
                </c:pt>
                <c:pt idx="21">
                  <c:v>1679.3282894452225</c:v>
                </c:pt>
                <c:pt idx="22">
                  <c:v>1679.5171971459599</c:v>
                </c:pt>
                <c:pt idx="23">
                  <c:v>1704.7616628390342</c:v>
                </c:pt>
                <c:pt idx="24">
                  <c:v>1705.011840603556</c:v>
                </c:pt>
                <c:pt idx="25">
                  <c:v>1732.3200979393985</c:v>
                </c:pt>
                <c:pt idx="26">
                  <c:v>1732.5891664739941</c:v>
                </c:pt>
                <c:pt idx="27">
                  <c:v>1760.3532011195525</c:v>
                </c:pt>
                <c:pt idx="28">
                  <c:v>1760.6271672612047</c:v>
                </c:pt>
                <c:pt idx="29">
                  <c:v>1787.6239767687407</c:v>
                </c:pt>
                <c:pt idx="30">
                  <c:v>1787.9809023768539</c:v>
                </c:pt>
                <c:pt idx="31">
                  <c:v>1798.5918179419393</c:v>
                </c:pt>
                <c:pt idx="32">
                  <c:v>1798.8742799325662</c:v>
                </c:pt>
                <c:pt idx="33">
                  <c:v>1836.8232382804883</c:v>
                </c:pt>
                <c:pt idx="34">
                  <c:v>1836.8640183555683</c:v>
                </c:pt>
                <c:pt idx="35">
                  <c:v>1852.4713926784182</c:v>
                </c:pt>
                <c:pt idx="36">
                  <c:v>1852.5069752929489</c:v>
                </c:pt>
                <c:pt idx="39">
                  <c:v>1864.8548421931764</c:v>
                </c:pt>
                <c:pt idx="40">
                  <c:v>1864.8786305703063</c:v>
                </c:pt>
                <c:pt idx="41">
                  <c:v>1873.9185137331722</c:v>
                </c:pt>
                <c:pt idx="42">
                  <c:v>1873.9341061148205</c:v>
                </c:pt>
                <c:pt idx="43">
                  <c:v>1880.2160367980809</c:v>
                </c:pt>
                <c:pt idx="44">
                  <c:v>1880.2254322075355</c:v>
                </c:pt>
                <c:pt idx="45">
                  <c:v>1884.351316323276</c:v>
                </c:pt>
                <c:pt idx="46">
                  <c:v>1884.3540150047154</c:v>
                </c:pt>
                <c:pt idx="47">
                  <c:v>1886.854693187126</c:v>
                </c:pt>
                <c:pt idx="48">
                  <c:v>1886.8562924057567</c:v>
                </c:pt>
                <c:pt idx="49">
                  <c:v>1888.14806125461</c:v>
                </c:pt>
                <c:pt idx="50">
                  <c:v>1888.1534586174885</c:v>
                </c:pt>
                <c:pt idx="51">
                  <c:v>2285.7312043202528</c:v>
                </c:pt>
                <c:pt idx="52">
                  <c:v>2286.5144216445815</c:v>
                </c:pt>
                <c:pt idx="53">
                  <c:v>2286.5504040637697</c:v>
                </c:pt>
                <c:pt idx="54">
                  <c:v>2297.7349393614118</c:v>
                </c:pt>
                <c:pt idx="55">
                  <c:v>2297.7402367731256</c:v>
                </c:pt>
                <c:pt idx="56">
                  <c:v>2299.5309618347219</c:v>
                </c:pt>
                <c:pt idx="57">
                  <c:v>2299.5402572930116</c:v>
                </c:pt>
                <c:pt idx="58">
                  <c:v>2302.3224979055694</c:v>
                </c:pt>
                <c:pt idx="59">
                  <c:v>2302.3357914104363</c:v>
                </c:pt>
                <c:pt idx="60">
                  <c:v>2305.5621150464735</c:v>
                </c:pt>
                <c:pt idx="61">
                  <c:v>2305.8369807486051</c:v>
                </c:pt>
                <c:pt idx="62">
                  <c:v>2305.842378111483</c:v>
                </c:pt>
                <c:pt idx="63">
                  <c:v>2309.7474701050396</c:v>
                </c:pt>
                <c:pt idx="64">
                  <c:v>2309.7494691283277</c:v>
                </c:pt>
                <c:pt idx="65">
                  <c:v>2313.583295941658</c:v>
                </c:pt>
                <c:pt idx="66">
                  <c:v>2313.5908922301533</c:v>
                </c:pt>
                <c:pt idx="67">
                  <c:v>2316.8732884694255</c:v>
                </c:pt>
                <c:pt idx="68">
                  <c:v>2316.8756872973713</c:v>
                </c:pt>
                <c:pt idx="69">
                  <c:v>2319.1019995334723</c:v>
                </c:pt>
                <c:pt idx="70">
                  <c:v>2319.1041984590888</c:v>
                </c:pt>
                <c:pt idx="71">
                  <c:v>2380.8860122051033</c:v>
                </c:pt>
                <c:pt idx="72">
                  <c:v>2385.5226467709863</c:v>
                </c:pt>
                <c:pt idx="73">
                  <c:v>2393.093047914675</c:v>
                </c:pt>
                <c:pt idx="74">
                  <c:v>2398.6541308002002</c:v>
                </c:pt>
                <c:pt idx="75">
                  <c:v>2403.2285957418189</c:v>
                </c:pt>
                <c:pt idx="76">
                  <c:v>2407.1473810448992</c:v>
                </c:pt>
                <c:pt idx="77">
                  <c:v>2415.167362526111</c:v>
                </c:pt>
                <c:pt idx="78">
                  <c:v>2418.9988904626603</c:v>
                </c:pt>
                <c:pt idx="79">
                  <c:v>2427.8898463905525</c:v>
                </c:pt>
                <c:pt idx="80">
                  <c:v>2428.4271838504287</c:v>
                </c:pt>
                <c:pt idx="81">
                  <c:v>2439.9838373331754</c:v>
                </c:pt>
                <c:pt idx="82">
                  <c:v>2449.8701069562781</c:v>
                </c:pt>
                <c:pt idx="83">
                  <c:v>2456.221703601133</c:v>
                </c:pt>
                <c:pt idx="84">
                  <c:v>2470.5990788947356</c:v>
                </c:pt>
                <c:pt idx="85">
                  <c:v>2470.6236668811807</c:v>
                </c:pt>
                <c:pt idx="86">
                  <c:v>2471.499938739576</c:v>
                </c:pt>
                <c:pt idx="87">
                  <c:v>2471.513032342114</c:v>
                </c:pt>
                <c:pt idx="88">
                  <c:v>2473.5506367798057</c:v>
                </c:pt>
                <c:pt idx="89">
                  <c:v>2473.5743252057714</c:v>
                </c:pt>
                <c:pt idx="90">
                  <c:v>2474.7436538782213</c:v>
                </c:pt>
                <c:pt idx="91">
                  <c:v>2474.8791876571631</c:v>
                </c:pt>
                <c:pt idx="92">
                  <c:v>2476.5407758143388</c:v>
                </c:pt>
                <c:pt idx="93">
                  <c:v>2476.5659635077709</c:v>
                </c:pt>
                <c:pt idx="94">
                  <c:v>2480.0125795101712</c:v>
                </c:pt>
                <c:pt idx="95">
                  <c:v>2480.0355682779859</c:v>
                </c:pt>
                <c:pt idx="96">
                  <c:v>2483.485382717648</c:v>
                </c:pt>
                <c:pt idx="97">
                  <c:v>2483.5057727551875</c:v>
                </c:pt>
                <c:pt idx="98">
                  <c:v>2485.7865583758926</c:v>
                </c:pt>
                <c:pt idx="99">
                  <c:v>2486.5780716468671</c:v>
                </c:pt>
                <c:pt idx="100">
                  <c:v>2486.6002608053664</c:v>
                </c:pt>
                <c:pt idx="101">
                  <c:v>2487.3983708531919</c:v>
                </c:pt>
                <c:pt idx="102">
                  <c:v>2487.9642943460894</c:v>
                </c:pt>
                <c:pt idx="103">
                  <c:v>2488.989893244116</c:v>
                </c:pt>
                <c:pt idx="104">
                  <c:v>2489.0151808887117</c:v>
                </c:pt>
                <c:pt idx="105">
                  <c:v>2490.5076516757035</c:v>
                </c:pt>
                <c:pt idx="106">
                  <c:v>2490.5428344855773</c:v>
                </c:pt>
                <c:pt idx="107">
                  <c:v>2497.5095305962204</c:v>
                </c:pt>
                <c:pt idx="108">
                  <c:v>2498.061660828429</c:v>
                </c:pt>
                <c:pt idx="109">
                  <c:v>2498.9228400609982</c:v>
                </c:pt>
                <c:pt idx="110">
                  <c:v>2499.9303477982658</c:v>
                </c:pt>
                <c:pt idx="111">
                  <c:v>2500.9615439614986</c:v>
                </c:pt>
                <c:pt idx="112">
                  <c:v>2501.8947879836087</c:v>
                </c:pt>
                <c:pt idx="113">
                  <c:v>2502.581852287773</c:v>
                </c:pt>
                <c:pt idx="114">
                  <c:v>2503.0298334066651</c:v>
                </c:pt>
                <c:pt idx="115">
                  <c:v>2505.2668404173578</c:v>
                </c:pt>
                <c:pt idx="116">
                  <c:v>2506.1763960135022</c:v>
                </c:pt>
                <c:pt idx="117">
                  <c:v>2524.8922515495487</c:v>
                </c:pt>
                <c:pt idx="118">
                  <c:v>2525.9135525475053</c:v>
                </c:pt>
                <c:pt idx="119">
                  <c:v>2543.3264447042839</c:v>
                </c:pt>
                <c:pt idx="120">
                  <c:v>2544.1767292599325</c:v>
                </c:pt>
                <c:pt idx="121">
                  <c:v>2558.5358134904473</c:v>
                </c:pt>
                <c:pt idx="122">
                  <c:v>2559.1089334671829</c:v>
                </c:pt>
                <c:pt idx="123">
                  <c:v>2569.5360388409154</c:v>
                </c:pt>
                <c:pt idx="124">
                  <c:v>2569.8098050802382</c:v>
                </c:pt>
                <c:pt idx="125">
                  <c:v>2576.1092272172709</c:v>
                </c:pt>
                <c:pt idx="126">
                  <c:v>2576.1501072435153</c:v>
                </c:pt>
                <c:pt idx="127">
                  <c:v>2584.1290087961529</c:v>
                </c:pt>
                <c:pt idx="128">
                  <c:v>2594.0438644522769</c:v>
                </c:pt>
                <c:pt idx="129">
                  <c:v>2597.5856339631973</c:v>
                </c:pt>
                <c:pt idx="130">
                  <c:v>2611.301632401889</c:v>
                </c:pt>
                <c:pt idx="131">
                  <c:v>2673.6176851216819</c:v>
                </c:pt>
                <c:pt idx="132">
                  <c:v>2679.6134556212323</c:v>
                </c:pt>
                <c:pt idx="133">
                  <c:v>2690.1177232938908</c:v>
                </c:pt>
                <c:pt idx="134">
                  <c:v>2704.2450207741358</c:v>
                </c:pt>
                <c:pt idx="135">
                  <c:v>2720.384535096312</c:v>
                </c:pt>
                <c:pt idx="136">
                  <c:v>2736.768629917804</c:v>
                </c:pt>
                <c:pt idx="137">
                  <c:v>2751.7539081933564</c:v>
                </c:pt>
                <c:pt idx="138">
                  <c:v>2762.5428367822587</c:v>
                </c:pt>
                <c:pt idx="139">
                  <c:v>2763.8397031404975</c:v>
                </c:pt>
                <c:pt idx="140">
                  <c:v>2771.7002625144728</c:v>
                </c:pt>
                <c:pt idx="141">
                  <c:v>2773.2059268551666</c:v>
                </c:pt>
                <c:pt idx="142">
                  <c:v>2773.2624992142237</c:v>
                </c:pt>
                <c:pt idx="143">
                  <c:v>2777.0355557195921</c:v>
                </c:pt>
                <c:pt idx="144">
                  <c:v>2784.3618761197881</c:v>
                </c:pt>
                <c:pt idx="145">
                  <c:v>2784.3891627876724</c:v>
                </c:pt>
                <c:pt idx="146">
                  <c:v>2784.6112542749943</c:v>
                </c:pt>
                <c:pt idx="147">
                  <c:v>2784.6237481705457</c:v>
                </c:pt>
                <c:pt idx="148">
                  <c:v>2784.9449912129639</c:v>
                </c:pt>
                <c:pt idx="149">
                  <c:v>2784.9580848155024</c:v>
                </c:pt>
                <c:pt idx="150">
                  <c:v>2785.3703833687</c:v>
                </c:pt>
                <c:pt idx="151">
                  <c:v>2785.3844764828814</c:v>
                </c:pt>
                <c:pt idx="152">
                  <c:v>2785.7959754267636</c:v>
                </c:pt>
                <c:pt idx="153">
                  <c:v>2785.8086692246438</c:v>
                </c:pt>
                <c:pt idx="154">
                  <c:v>3075.9361145524822</c:v>
                </c:pt>
                <c:pt idx="155">
                  <c:v>3076.0144762653808</c:v>
                </c:pt>
                <c:pt idx="156">
                  <c:v>3076.9938977254487</c:v>
                </c:pt>
                <c:pt idx="157">
                  <c:v>3077.0518694008074</c:v>
                </c:pt>
                <c:pt idx="158">
                  <c:v>3077.7760155869682</c:v>
                </c:pt>
                <c:pt idx="159">
                  <c:v>3077.7838117777928</c:v>
                </c:pt>
                <c:pt idx="160">
                  <c:v>3079.2350027338825</c:v>
                </c:pt>
                <c:pt idx="161">
                  <c:v>3079.2729841763585</c:v>
                </c:pt>
                <c:pt idx="162">
                  <c:v>3081.9663682037544</c:v>
                </c:pt>
                <c:pt idx="163">
                  <c:v>3081.996153650749</c:v>
                </c:pt>
              </c:numCache>
            </c:numRef>
          </c:xVal>
          <c:yVal>
            <c:numRef>
              <c:f>GUIDE_Acceptance_Criteria!$J$9:$J$172</c:f>
              <c:numCache>
                <c:formatCode>0.00E+00</c:formatCode>
                <c:ptCount val="164"/>
                <c:pt idx="0">
                  <c:v>17772264.495923191</c:v>
                </c:pt>
                <c:pt idx="1">
                  <c:v>2619753.7256042203</c:v>
                </c:pt>
                <c:pt idx="2">
                  <c:v>80065892.210963205</c:v>
                </c:pt>
                <c:pt idx="3">
                  <c:v>3780444.2651938498</c:v>
                </c:pt>
                <c:pt idx="4">
                  <c:v>1816699766.3543041</c:v>
                </c:pt>
                <c:pt idx="5">
                  <c:v>382499042.79349244</c:v>
                </c:pt>
                <c:pt idx="6">
                  <c:v>249243022.52827621</c:v>
                </c:pt>
                <c:pt idx="7">
                  <c:v>1706755116.2851849</c:v>
                </c:pt>
                <c:pt idx="8">
                  <c:v>14264564569422.301</c:v>
                </c:pt>
                <c:pt idx="71">
                  <c:v>87105.09569777381</c:v>
                </c:pt>
                <c:pt idx="72">
                  <c:v>57358.669838918402</c:v>
                </c:pt>
                <c:pt idx="73">
                  <c:v>105898.769187696</c:v>
                </c:pt>
                <c:pt idx="75">
                  <c:v>86685.041568861212</c:v>
                </c:pt>
                <c:pt idx="77">
                  <c:v>172213.33227034062</c:v>
                </c:pt>
                <c:pt idx="79">
                  <c:v>299710.86446094577</c:v>
                </c:pt>
                <c:pt idx="81">
                  <c:v>402194.67119583359</c:v>
                </c:pt>
                <c:pt idx="82">
                  <c:v>7715788.9563201005</c:v>
                </c:pt>
                <c:pt idx="83">
                  <c:v>23988896.370949797</c:v>
                </c:pt>
                <c:pt idx="98">
                  <c:v>698.81744847785899</c:v>
                </c:pt>
                <c:pt idx="107">
                  <c:v>2461.6384611100757</c:v>
                </c:pt>
                <c:pt idx="108">
                  <c:v>1187.894269470894</c:v>
                </c:pt>
                <c:pt idx="109">
                  <c:v>2660.0620982552718</c:v>
                </c:pt>
                <c:pt idx="110">
                  <c:v>4155.7582941055998</c:v>
                </c:pt>
                <c:pt idx="111">
                  <c:v>489.44187369759999</c:v>
                </c:pt>
                <c:pt idx="112">
                  <c:v>5723.1039641508805</c:v>
                </c:pt>
                <c:pt idx="113">
                  <c:v>4821.3997754354641</c:v>
                </c:pt>
                <c:pt idx="114">
                  <c:v>371.88749471757802</c:v>
                </c:pt>
                <c:pt idx="131">
                  <c:v>5773.6767568677396</c:v>
                </c:pt>
                <c:pt idx="132">
                  <c:v>56601.326716600532</c:v>
                </c:pt>
                <c:pt idx="133">
                  <c:v>24131.471339495918</c:v>
                </c:pt>
                <c:pt idx="134">
                  <c:v>17677.87710196144</c:v>
                </c:pt>
                <c:pt idx="135">
                  <c:v>33424.359880979762</c:v>
                </c:pt>
                <c:pt idx="136">
                  <c:v>2006.98842993836</c:v>
                </c:pt>
                <c:pt idx="137">
                  <c:v>16384.780854845281</c:v>
                </c:pt>
                <c:pt idx="139">
                  <c:v>60.791554050052802</c:v>
                </c:pt>
                <c:pt idx="140">
                  <c:v>14731.161947441218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824640"/>
        <c:axId val="353592064"/>
      </c:scatterChart>
      <c:valAx>
        <c:axId val="259824640"/>
        <c:scaling>
          <c:orientation val="minMax"/>
          <c:min val="1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(MHz)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592064"/>
        <c:crosses val="autoZero"/>
        <c:crossBetween val="midCat"/>
      </c:valAx>
      <c:valAx>
        <c:axId val="353592064"/>
        <c:scaling>
          <c:logBase val="10"/>
          <c:orientation val="minMax"/>
          <c:max val="100000000000"/>
          <c:min val="10"/>
        </c:scaling>
        <c:delete val="0"/>
        <c:axPos val="l"/>
        <c:min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R</a:t>
                </a:r>
                <a:r>
                  <a:rPr lang="en-US" baseline="-25000"/>
                  <a:t>long</a:t>
                </a:r>
                <a:r>
                  <a:rPr lang="en-US"/>
                  <a:t> (</a:t>
                </a:r>
                <a:r>
                  <a:rPr lang="en-US">
                    <a:sym typeface="Symbol"/>
                  </a:rPr>
                  <a:t>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2.489573418707277E-2"/>
              <c:y val="0.15052481526042225"/>
            </c:manualLayout>
          </c:layout>
          <c:overlay val="0"/>
        </c:title>
        <c:numFmt formatCode="0.E+00" sourceLinked="0"/>
        <c:majorTickMark val="out"/>
        <c:minorTickMark val="none"/>
        <c:tickLblPos val="nextTo"/>
        <c:crossAx val="259824640"/>
        <c:crosses val="autoZero"/>
        <c:crossBetween val="midCat"/>
        <c:majorUnit val="10"/>
      </c:valAx>
    </c:plotArea>
    <c:legend>
      <c:legendPos val="t"/>
      <c:layout>
        <c:manualLayout>
          <c:xMode val="edge"/>
          <c:yMode val="edge"/>
          <c:x val="0.29151498370396006"/>
          <c:y val="0.11298033282904689"/>
          <c:w val="0.52832534394739117"/>
          <c:h val="9.66595590074689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80" b="1" i="0" u="none" strike="noStrike" baseline="0"/>
              <a:t>VTA HOM characterization</a:t>
            </a:r>
          </a:p>
          <a:p>
            <a:pPr>
              <a:defRPr/>
            </a:pPr>
            <a:r>
              <a:rPr lang="en-US" sz="1680" b="1" i="0" u="none" strike="noStrike" baseline="0"/>
              <a:t>insert date, Dewar #, 2.0 K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540796697863484E-2"/>
          <c:y val="0.22409472643453607"/>
          <c:w val="0.81492308503077671"/>
          <c:h val="0.65997307825175622"/>
        </c:manualLayout>
      </c:layout>
      <c:scatterChart>
        <c:scatterStyle val="lineMarker"/>
        <c:varyColors val="0"/>
        <c:ser>
          <c:idx val="0"/>
          <c:order val="0"/>
          <c:tx>
            <c:v>insert cavity ID</c:v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CavID_working_sheet!$I$31:$I$185</c:f>
              <c:numCache>
                <c:formatCode>000,000</c:formatCode>
                <c:ptCount val="155"/>
                <c:pt idx="0">
                  <c:v>1447.0061007872871</c:v>
                </c:pt>
                <c:pt idx="1">
                  <c:v>1447.0998549795054</c:v>
                </c:pt>
                <c:pt idx="2">
                  <c:v>1454.6164823967404</c:v>
                </c:pt>
                <c:pt idx="3">
                  <c:v>1454.6186813223578</c:v>
                </c:pt>
                <c:pt idx="4">
                  <c:v>1620.1613980625414</c:v>
                </c:pt>
                <c:pt idx="5">
                  <c:v>1620.1697939603519</c:v>
                </c:pt>
                <c:pt idx="6">
                  <c:v>1627.4287472757344</c:v>
                </c:pt>
                <c:pt idx="7">
                  <c:v>1627.4498369714254</c:v>
                </c:pt>
                <c:pt idx="8">
                  <c:v>1639.8783644613331</c:v>
                </c:pt>
                <c:pt idx="9">
                  <c:v>1639.9328378459375</c:v>
                </c:pt>
                <c:pt idx="10">
                  <c:v>1657.3711175984768</c:v>
                </c:pt>
                <c:pt idx="11">
                  <c:v>1657.4920585074142</c:v>
                </c:pt>
                <c:pt idx="12">
                  <c:v>1679.3282894452225</c:v>
                </c:pt>
                <c:pt idx="13">
                  <c:v>1679.5171971459599</c:v>
                </c:pt>
                <c:pt idx="14">
                  <c:v>1704.7616628390342</c:v>
                </c:pt>
                <c:pt idx="15">
                  <c:v>1705.011840603556</c:v>
                </c:pt>
                <c:pt idx="16">
                  <c:v>1732.3200979393985</c:v>
                </c:pt>
                <c:pt idx="17">
                  <c:v>1732.5891664739941</c:v>
                </c:pt>
                <c:pt idx="18">
                  <c:v>1760.3532011195525</c:v>
                </c:pt>
                <c:pt idx="19">
                  <c:v>1760.6271672612047</c:v>
                </c:pt>
                <c:pt idx="20">
                  <c:v>1787.6239767687407</c:v>
                </c:pt>
                <c:pt idx="21">
                  <c:v>1787.9809023768539</c:v>
                </c:pt>
                <c:pt idx="22">
                  <c:v>1798.5918179419393</c:v>
                </c:pt>
                <c:pt idx="23">
                  <c:v>1798.8742799325662</c:v>
                </c:pt>
                <c:pt idx="24">
                  <c:v>1836.8232382804883</c:v>
                </c:pt>
                <c:pt idx="25">
                  <c:v>1836.8640183555683</c:v>
                </c:pt>
                <c:pt idx="26">
                  <c:v>1852.4713926784182</c:v>
                </c:pt>
                <c:pt idx="27">
                  <c:v>1852.5069752929489</c:v>
                </c:pt>
                <c:pt idx="28">
                  <c:v>1857.6545602113035</c:v>
                </c:pt>
                <c:pt idx="29">
                  <c:v>1858.3852032231512</c:v>
                </c:pt>
                <c:pt idx="30">
                  <c:v>1864.8548421931764</c:v>
                </c:pt>
                <c:pt idx="31">
                  <c:v>1864.8786305703063</c:v>
                </c:pt>
                <c:pt idx="32">
                  <c:v>1873.9185137331722</c:v>
                </c:pt>
                <c:pt idx="33">
                  <c:v>1873.9341061148205</c:v>
                </c:pt>
                <c:pt idx="34">
                  <c:v>1880.2160367980809</c:v>
                </c:pt>
                <c:pt idx="35">
                  <c:v>1880.2254322075355</c:v>
                </c:pt>
                <c:pt idx="36">
                  <c:v>1884.351316323276</c:v>
                </c:pt>
                <c:pt idx="37" formatCode="General">
                  <c:v>1884.3540150047154</c:v>
                </c:pt>
                <c:pt idx="38">
                  <c:v>1886.854693187126</c:v>
                </c:pt>
                <c:pt idx="39" formatCode="0,000">
                  <c:v>1886.8562924057567</c:v>
                </c:pt>
                <c:pt idx="40">
                  <c:v>1888.14806125461</c:v>
                </c:pt>
                <c:pt idx="41">
                  <c:v>1888.1534586174885</c:v>
                </c:pt>
                <c:pt idx="42">
                  <c:v>2285.7312043202528</c:v>
                </c:pt>
                <c:pt idx="43">
                  <c:v>2286.5144216445815</c:v>
                </c:pt>
                <c:pt idx="44">
                  <c:v>2286.5504040637697</c:v>
                </c:pt>
                <c:pt idx="45">
                  <c:v>2297.7349393614118</c:v>
                </c:pt>
                <c:pt idx="46">
                  <c:v>2297.7402367731256</c:v>
                </c:pt>
                <c:pt idx="47">
                  <c:v>2299.5309618347219</c:v>
                </c:pt>
                <c:pt idx="48">
                  <c:v>2299.5402572930116</c:v>
                </c:pt>
                <c:pt idx="49">
                  <c:v>2302.3224979055694</c:v>
                </c:pt>
                <c:pt idx="50">
                  <c:v>2302.3357914104363</c:v>
                </c:pt>
                <c:pt idx="51">
                  <c:v>2305.5621150464735</c:v>
                </c:pt>
                <c:pt idx="52">
                  <c:v>2305.8369807486051</c:v>
                </c:pt>
                <c:pt idx="53">
                  <c:v>2305.842378111483</c:v>
                </c:pt>
                <c:pt idx="54">
                  <c:v>2309.7474701050396</c:v>
                </c:pt>
                <c:pt idx="55">
                  <c:v>2309.7494691283277</c:v>
                </c:pt>
                <c:pt idx="56">
                  <c:v>2313.583295941658</c:v>
                </c:pt>
                <c:pt idx="57">
                  <c:v>2313.5908922301533</c:v>
                </c:pt>
                <c:pt idx="58">
                  <c:v>2316.8732884694255</c:v>
                </c:pt>
                <c:pt idx="59">
                  <c:v>2316.8756872973713</c:v>
                </c:pt>
                <c:pt idx="60">
                  <c:v>2319.1019995334723</c:v>
                </c:pt>
                <c:pt idx="61">
                  <c:v>2319.1041984590888</c:v>
                </c:pt>
                <c:pt idx="62">
                  <c:v>2380.8860122051033</c:v>
                </c:pt>
                <c:pt idx="63">
                  <c:v>2385.5226467709863</c:v>
                </c:pt>
                <c:pt idx="64">
                  <c:v>2393.093047914675</c:v>
                </c:pt>
                <c:pt idx="65">
                  <c:v>2398.6541308002002</c:v>
                </c:pt>
                <c:pt idx="66">
                  <c:v>2403.2285957418189</c:v>
                </c:pt>
                <c:pt idx="67">
                  <c:v>2407.1473810448992</c:v>
                </c:pt>
                <c:pt idx="68">
                  <c:v>2415.167362526111</c:v>
                </c:pt>
                <c:pt idx="69">
                  <c:v>2418.9988904626603</c:v>
                </c:pt>
                <c:pt idx="70">
                  <c:v>2427.8898463905525</c:v>
                </c:pt>
                <c:pt idx="71">
                  <c:v>2428.4271838504287</c:v>
                </c:pt>
                <c:pt idx="72">
                  <c:v>2439.9838373331754</c:v>
                </c:pt>
                <c:pt idx="73">
                  <c:v>2449.8701069562781</c:v>
                </c:pt>
                <c:pt idx="74">
                  <c:v>2456.221703601133</c:v>
                </c:pt>
                <c:pt idx="75">
                  <c:v>2470.5990788947356</c:v>
                </c:pt>
                <c:pt idx="76">
                  <c:v>2470.6236668811807</c:v>
                </c:pt>
                <c:pt idx="77">
                  <c:v>2471.499938739576</c:v>
                </c:pt>
                <c:pt idx="78">
                  <c:v>2471.513032342114</c:v>
                </c:pt>
                <c:pt idx="79">
                  <c:v>2473.5506367798057</c:v>
                </c:pt>
                <c:pt idx="80">
                  <c:v>2473.5743252057714</c:v>
                </c:pt>
                <c:pt idx="81">
                  <c:v>2474.7436538782213</c:v>
                </c:pt>
                <c:pt idx="82">
                  <c:v>2474.8791876571631</c:v>
                </c:pt>
                <c:pt idx="83">
                  <c:v>2476.5407758143388</c:v>
                </c:pt>
                <c:pt idx="84">
                  <c:v>2476.5659635077709</c:v>
                </c:pt>
                <c:pt idx="85">
                  <c:v>2480.0125795101712</c:v>
                </c:pt>
                <c:pt idx="86">
                  <c:v>2480.0355682779859</c:v>
                </c:pt>
                <c:pt idx="87">
                  <c:v>2483.485382717648</c:v>
                </c:pt>
                <c:pt idx="88">
                  <c:v>2483.5057727551875</c:v>
                </c:pt>
                <c:pt idx="89">
                  <c:v>2485.7865583758926</c:v>
                </c:pt>
                <c:pt idx="90">
                  <c:v>2486.5780716468671</c:v>
                </c:pt>
                <c:pt idx="91">
                  <c:v>2486.6002608053664</c:v>
                </c:pt>
                <c:pt idx="92">
                  <c:v>2487.3983708531919</c:v>
                </c:pt>
                <c:pt idx="93">
                  <c:v>2487.9642943460894</c:v>
                </c:pt>
                <c:pt idx="94">
                  <c:v>2488.989893244116</c:v>
                </c:pt>
                <c:pt idx="95">
                  <c:v>2489.0151808887117</c:v>
                </c:pt>
                <c:pt idx="96">
                  <c:v>2490.5076516757035</c:v>
                </c:pt>
                <c:pt idx="97">
                  <c:v>2490.5428344855773</c:v>
                </c:pt>
                <c:pt idx="98">
                  <c:v>2497.5095305962204</c:v>
                </c:pt>
                <c:pt idx="99">
                  <c:v>2498.061660828429</c:v>
                </c:pt>
                <c:pt idx="100">
                  <c:v>2498.9228400609982</c:v>
                </c:pt>
                <c:pt idx="101">
                  <c:v>2499.9303477982658</c:v>
                </c:pt>
                <c:pt idx="102">
                  <c:v>2500.9615439614986</c:v>
                </c:pt>
                <c:pt idx="103">
                  <c:v>2501.8947879836087</c:v>
                </c:pt>
                <c:pt idx="104">
                  <c:v>2502.581852287773</c:v>
                </c:pt>
                <c:pt idx="105">
                  <c:v>2503.0298334066651</c:v>
                </c:pt>
                <c:pt idx="106">
                  <c:v>2505.2668404173578</c:v>
                </c:pt>
                <c:pt idx="107">
                  <c:v>2506.1763960135022</c:v>
                </c:pt>
                <c:pt idx="108">
                  <c:v>2524.8922515495487</c:v>
                </c:pt>
                <c:pt idx="109">
                  <c:v>2525.9135525475053</c:v>
                </c:pt>
                <c:pt idx="110">
                  <c:v>2543.3264447042839</c:v>
                </c:pt>
                <c:pt idx="111">
                  <c:v>2544.1767292599325</c:v>
                </c:pt>
                <c:pt idx="112">
                  <c:v>2558.5358134904473</c:v>
                </c:pt>
                <c:pt idx="113">
                  <c:v>2559.1089334671829</c:v>
                </c:pt>
                <c:pt idx="114">
                  <c:v>2569.5360388409154</c:v>
                </c:pt>
                <c:pt idx="115">
                  <c:v>2569.8098050802382</c:v>
                </c:pt>
                <c:pt idx="116">
                  <c:v>2576.1092272172709</c:v>
                </c:pt>
                <c:pt idx="117">
                  <c:v>2576.1501072435153</c:v>
                </c:pt>
                <c:pt idx="118">
                  <c:v>2584.1290087961529</c:v>
                </c:pt>
                <c:pt idx="119">
                  <c:v>2594.0438644522769</c:v>
                </c:pt>
                <c:pt idx="120">
                  <c:v>2597.5856339631973</c:v>
                </c:pt>
                <c:pt idx="121">
                  <c:v>2611.301632401889</c:v>
                </c:pt>
                <c:pt idx="122">
                  <c:v>2673.6176851216819</c:v>
                </c:pt>
                <c:pt idx="123">
                  <c:v>2679.6134556212323</c:v>
                </c:pt>
                <c:pt idx="124">
                  <c:v>2690.1177232938908</c:v>
                </c:pt>
                <c:pt idx="125">
                  <c:v>2704.2450207741358</c:v>
                </c:pt>
                <c:pt idx="126">
                  <c:v>2720.384535096312</c:v>
                </c:pt>
                <c:pt idx="127">
                  <c:v>2736.768629917804</c:v>
                </c:pt>
                <c:pt idx="128">
                  <c:v>2751.7539081933564</c:v>
                </c:pt>
                <c:pt idx="129">
                  <c:v>2762.5428367822587</c:v>
                </c:pt>
                <c:pt idx="130">
                  <c:v>2763.8397031404975</c:v>
                </c:pt>
                <c:pt idx="131">
                  <c:v>2771.7002625144728</c:v>
                </c:pt>
                <c:pt idx="132">
                  <c:v>2773.2059268551666</c:v>
                </c:pt>
                <c:pt idx="133">
                  <c:v>2773.2624992142237</c:v>
                </c:pt>
                <c:pt idx="134">
                  <c:v>2777.0355557195921</c:v>
                </c:pt>
                <c:pt idx="135">
                  <c:v>2784.3618761197881</c:v>
                </c:pt>
                <c:pt idx="136">
                  <c:v>2784.3891627876724</c:v>
                </c:pt>
                <c:pt idx="137">
                  <c:v>2784.6112542749943</c:v>
                </c:pt>
                <c:pt idx="138">
                  <c:v>2784.6237481705457</c:v>
                </c:pt>
                <c:pt idx="139">
                  <c:v>2784.9449912129639</c:v>
                </c:pt>
                <c:pt idx="140">
                  <c:v>2784.9580848155024</c:v>
                </c:pt>
                <c:pt idx="141">
                  <c:v>2785.3703833687</c:v>
                </c:pt>
                <c:pt idx="142">
                  <c:v>2785.3844764828814</c:v>
                </c:pt>
                <c:pt idx="143">
                  <c:v>2785.7959754267636</c:v>
                </c:pt>
                <c:pt idx="144">
                  <c:v>2785.8086692246438</c:v>
                </c:pt>
                <c:pt idx="145">
                  <c:v>3075.9361145524822</c:v>
                </c:pt>
                <c:pt idx="146">
                  <c:v>3076.0144762653808</c:v>
                </c:pt>
                <c:pt idx="147">
                  <c:v>3076.9938977254487</c:v>
                </c:pt>
                <c:pt idx="148">
                  <c:v>3077.0518694008074</c:v>
                </c:pt>
                <c:pt idx="149">
                  <c:v>3077.7760155869682</c:v>
                </c:pt>
                <c:pt idx="150">
                  <c:v>3077.7838117777928</c:v>
                </c:pt>
                <c:pt idx="151">
                  <c:v>3079.2350027338825</c:v>
                </c:pt>
                <c:pt idx="152">
                  <c:v>3079.2729841763585</c:v>
                </c:pt>
                <c:pt idx="153">
                  <c:v>3081.9663682037544</c:v>
                </c:pt>
                <c:pt idx="154">
                  <c:v>3081.996153650749</c:v>
                </c:pt>
              </c:numCache>
            </c:numRef>
          </c:xVal>
          <c:yVal>
            <c:numRef>
              <c:f>CavID_working_sheet!$V$31:$V$185</c:f>
              <c:numCache>
                <c:formatCode>0.00E+00</c:formatCode>
                <c:ptCount val="155"/>
                <c:pt idx="4">
                  <c:v>310114.99956939433</c:v>
                </c:pt>
                <c:pt idx="5">
                  <c:v>1320456.602216267</c:v>
                </c:pt>
                <c:pt idx="6">
                  <c:v>4554187.3224611236</c:v>
                </c:pt>
                <c:pt idx="7">
                  <c:v>2689381.1774372174</c:v>
                </c:pt>
                <c:pt idx="8">
                  <c:v>686015.12741305027</c:v>
                </c:pt>
                <c:pt idx="9">
                  <c:v>272433.42312793073</c:v>
                </c:pt>
                <c:pt idx="10">
                  <c:v>6970743.1734576738</c:v>
                </c:pt>
                <c:pt idx="11">
                  <c:v>5170292.1014267383</c:v>
                </c:pt>
                <c:pt idx="12">
                  <c:v>39885.923719036138</c:v>
                </c:pt>
                <c:pt idx="13">
                  <c:v>82609.802325787779</c:v>
                </c:pt>
                <c:pt idx="14">
                  <c:v>32809568.859990481</c:v>
                </c:pt>
                <c:pt idx="15">
                  <c:v>35995720.40305531</c:v>
                </c:pt>
                <c:pt idx="16">
                  <c:v>38129338.899333276</c:v>
                </c:pt>
                <c:pt idx="17">
                  <c:v>45706687.832546324</c:v>
                </c:pt>
                <c:pt idx="18">
                  <c:v>4677564.3757221065</c:v>
                </c:pt>
                <c:pt idx="19">
                  <c:v>5923623.7332932185</c:v>
                </c:pt>
                <c:pt idx="20">
                  <c:v>1195762.3621372178</c:v>
                </c:pt>
                <c:pt idx="21">
                  <c:v>1601751.4847456203</c:v>
                </c:pt>
                <c:pt idx="22">
                  <c:v>1128545.0490780263</c:v>
                </c:pt>
                <c:pt idx="23">
                  <c:v>1361276.5203381844</c:v>
                </c:pt>
                <c:pt idx="24">
                  <c:v>2321434.8674158435</c:v>
                </c:pt>
                <c:pt idx="25">
                  <c:v>2679629.5361899659</c:v>
                </c:pt>
                <c:pt idx="26">
                  <c:v>1609121.2279661282</c:v>
                </c:pt>
                <c:pt idx="27">
                  <c:v>1783048.3534421816</c:v>
                </c:pt>
                <c:pt idx="30">
                  <c:v>41355925.854098082</c:v>
                </c:pt>
                <c:pt idx="31">
                  <c:v>40843884.522460043</c:v>
                </c:pt>
                <c:pt idx="32">
                  <c:v>81081367.071424261</c:v>
                </c:pt>
                <c:pt idx="33">
                  <c:v>74268825.377755851</c:v>
                </c:pt>
                <c:pt idx="34">
                  <c:v>27789157.250752579</c:v>
                </c:pt>
                <c:pt idx="35">
                  <c:v>22950390.2155408</c:v>
                </c:pt>
                <c:pt idx="36">
                  <c:v>1144975.2989159497</c:v>
                </c:pt>
                <c:pt idx="37">
                  <c:v>1174878.2729797461</c:v>
                </c:pt>
                <c:pt idx="38">
                  <c:v>7078722.1318541579</c:v>
                </c:pt>
                <c:pt idx="39">
                  <c:v>5922660.0902533131</c:v>
                </c:pt>
                <c:pt idx="40">
                  <c:v>769176.57739590318</c:v>
                </c:pt>
                <c:pt idx="41">
                  <c:v>783050.40605321864</c:v>
                </c:pt>
                <c:pt idx="81">
                  <c:v>10278.335136272397</c:v>
                </c:pt>
                <c:pt idx="82">
                  <c:v>13785.134879370326</c:v>
                </c:pt>
                <c:pt idx="92">
                  <c:v>12942.18599658832</c:v>
                </c:pt>
                <c:pt idx="93">
                  <c:v>7339.8457933924101</c:v>
                </c:pt>
                <c:pt idx="106">
                  <c:v>20531.031037461602</c:v>
                </c:pt>
                <c:pt idx="107">
                  <c:v>20588.494841168984</c:v>
                </c:pt>
                <c:pt idx="108">
                  <c:v>2621.9527603567885</c:v>
                </c:pt>
                <c:pt idx="109">
                  <c:v>690.11489194472915</c:v>
                </c:pt>
                <c:pt idx="110">
                  <c:v>38943.008876564018</c:v>
                </c:pt>
                <c:pt idx="111">
                  <c:v>26980.417532209925</c:v>
                </c:pt>
                <c:pt idx="112">
                  <c:v>229116.53193656003</c:v>
                </c:pt>
                <c:pt idx="113">
                  <c:v>174380.45883263455</c:v>
                </c:pt>
                <c:pt idx="114">
                  <c:v>168314.30570774261</c:v>
                </c:pt>
                <c:pt idx="115">
                  <c:v>106316.74378270424</c:v>
                </c:pt>
                <c:pt idx="116">
                  <c:v>29795066.419468503</c:v>
                </c:pt>
                <c:pt idx="117">
                  <c:v>24773096.319677237</c:v>
                </c:pt>
                <c:pt idx="145">
                  <c:v>523958.91791383631</c:v>
                </c:pt>
                <c:pt idx="146">
                  <c:v>529837.47720733855</c:v>
                </c:pt>
                <c:pt idx="147">
                  <c:v>709434.25464722386</c:v>
                </c:pt>
                <c:pt idx="148">
                  <c:v>714033.03412274318</c:v>
                </c:pt>
                <c:pt idx="149">
                  <c:v>574039.1131823319</c:v>
                </c:pt>
                <c:pt idx="150">
                  <c:v>605339.97377540823</c:v>
                </c:pt>
                <c:pt idx="151">
                  <c:v>1430331.3081736183</c:v>
                </c:pt>
                <c:pt idx="152">
                  <c:v>1573213.5230403889</c:v>
                </c:pt>
                <c:pt idx="153">
                  <c:v>7091297.0758507941</c:v>
                </c:pt>
                <c:pt idx="154">
                  <c:v>6714558.1266889879</c:v>
                </c:pt>
              </c:numCache>
            </c:numRef>
          </c:yVal>
          <c:smooth val="0"/>
        </c:ser>
        <c:ser>
          <c:idx val="1"/>
          <c:order val="1"/>
          <c:tx>
            <c:v>maximum allowable (USE AS GUIDELINE ONLY)</c:v>
          </c:tx>
          <c:spPr>
            <a:ln w="28575">
              <a:solidFill>
                <a:schemeClr val="tx1"/>
              </a:solidFill>
            </a:ln>
          </c:spPr>
          <c:marker>
            <c:symbol val="dash"/>
            <c:size val="10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GUIDE_Acceptance_Criteria!$C$9:$C$172</c:f>
              <c:numCache>
                <c:formatCode>000,000,000</c:formatCode>
                <c:ptCount val="164"/>
                <c:pt idx="0">
                  <c:v>1276.7278610875449</c:v>
                </c:pt>
                <c:pt idx="1">
                  <c:v>1278.7939641109849</c:v>
                </c:pt>
                <c:pt idx="2">
                  <c:v>1281.9743396370161</c:v>
                </c:pt>
                <c:pt idx="3">
                  <c:v>1285.8992001717716</c:v>
                </c:pt>
                <c:pt idx="4">
                  <c:v>1290.1047142307607</c:v>
                </c:pt>
                <c:pt idx="5">
                  <c:v>1294.0864396516461</c:v>
                </c:pt>
                <c:pt idx="6">
                  <c:v>1297.3544473410843</c:v>
                </c:pt>
                <c:pt idx="7">
                  <c:v>1299.4940023662812</c:v>
                </c:pt>
                <c:pt idx="8">
                  <c:v>1300.25</c:v>
                </c:pt>
                <c:pt idx="13">
                  <c:v>1620.1613980625414</c:v>
                </c:pt>
                <c:pt idx="14">
                  <c:v>1620.1697939603519</c:v>
                </c:pt>
                <c:pt idx="15">
                  <c:v>1627.4287472757344</c:v>
                </c:pt>
                <c:pt idx="16">
                  <c:v>1627.4498369714254</c:v>
                </c:pt>
                <c:pt idx="17">
                  <c:v>1639.8783644613331</c:v>
                </c:pt>
                <c:pt idx="18">
                  <c:v>1639.9328378459375</c:v>
                </c:pt>
                <c:pt idx="19">
                  <c:v>1657.3711175984768</c:v>
                </c:pt>
                <c:pt idx="20">
                  <c:v>1657.4920585074142</c:v>
                </c:pt>
                <c:pt idx="21">
                  <c:v>1679.3282894452225</c:v>
                </c:pt>
                <c:pt idx="22">
                  <c:v>1679.5171971459599</c:v>
                </c:pt>
                <c:pt idx="23">
                  <c:v>1704.7616628390342</c:v>
                </c:pt>
                <c:pt idx="24">
                  <c:v>1705.011840603556</c:v>
                </c:pt>
                <c:pt idx="25">
                  <c:v>1732.3200979393985</c:v>
                </c:pt>
                <c:pt idx="26">
                  <c:v>1732.5891664739941</c:v>
                </c:pt>
                <c:pt idx="27">
                  <c:v>1760.3532011195525</c:v>
                </c:pt>
                <c:pt idx="28">
                  <c:v>1760.6271672612047</c:v>
                </c:pt>
                <c:pt idx="29">
                  <c:v>1787.6239767687407</c:v>
                </c:pt>
                <c:pt idx="30">
                  <c:v>1787.9809023768539</c:v>
                </c:pt>
                <c:pt idx="31">
                  <c:v>1798.5918179419393</c:v>
                </c:pt>
                <c:pt idx="32">
                  <c:v>1798.8742799325662</c:v>
                </c:pt>
                <c:pt idx="33">
                  <c:v>1836.8232382804883</c:v>
                </c:pt>
                <c:pt idx="34">
                  <c:v>1836.8640183555683</c:v>
                </c:pt>
                <c:pt idx="35">
                  <c:v>1852.4713926784182</c:v>
                </c:pt>
                <c:pt idx="36">
                  <c:v>1852.5069752929489</c:v>
                </c:pt>
                <c:pt idx="39">
                  <c:v>1864.8548421931764</c:v>
                </c:pt>
                <c:pt idx="40">
                  <c:v>1864.8786305703063</c:v>
                </c:pt>
                <c:pt idx="41">
                  <c:v>1873.9185137331722</c:v>
                </c:pt>
                <c:pt idx="42">
                  <c:v>1873.9341061148205</c:v>
                </c:pt>
                <c:pt idx="43">
                  <c:v>1880.2160367980809</c:v>
                </c:pt>
                <c:pt idx="44">
                  <c:v>1880.2254322075355</c:v>
                </c:pt>
                <c:pt idx="45">
                  <c:v>1884.351316323276</c:v>
                </c:pt>
                <c:pt idx="46">
                  <c:v>1884.3540150047154</c:v>
                </c:pt>
                <c:pt idx="47">
                  <c:v>1886.854693187126</c:v>
                </c:pt>
                <c:pt idx="48">
                  <c:v>1886.8562924057567</c:v>
                </c:pt>
                <c:pt idx="49">
                  <c:v>1888.14806125461</c:v>
                </c:pt>
                <c:pt idx="50">
                  <c:v>1888.1534586174885</c:v>
                </c:pt>
                <c:pt idx="51">
                  <c:v>2285.7312043202528</c:v>
                </c:pt>
                <c:pt idx="52">
                  <c:v>2286.5144216445815</c:v>
                </c:pt>
                <c:pt idx="53">
                  <c:v>2286.5504040637697</c:v>
                </c:pt>
                <c:pt idx="54">
                  <c:v>2297.7349393614118</c:v>
                </c:pt>
                <c:pt idx="55">
                  <c:v>2297.7402367731256</c:v>
                </c:pt>
                <c:pt idx="56">
                  <c:v>2299.5309618347219</c:v>
                </c:pt>
                <c:pt idx="57">
                  <c:v>2299.5402572930116</c:v>
                </c:pt>
                <c:pt idx="58">
                  <c:v>2302.3224979055694</c:v>
                </c:pt>
                <c:pt idx="59">
                  <c:v>2302.3357914104363</c:v>
                </c:pt>
                <c:pt idx="60">
                  <c:v>2305.5621150464735</c:v>
                </c:pt>
                <c:pt idx="61">
                  <c:v>2305.8369807486051</c:v>
                </c:pt>
                <c:pt idx="62">
                  <c:v>2305.842378111483</c:v>
                </c:pt>
                <c:pt idx="63">
                  <c:v>2309.7474701050396</c:v>
                </c:pt>
                <c:pt idx="64">
                  <c:v>2309.7494691283277</c:v>
                </c:pt>
                <c:pt idx="65">
                  <c:v>2313.583295941658</c:v>
                </c:pt>
                <c:pt idx="66">
                  <c:v>2313.5908922301533</c:v>
                </c:pt>
                <c:pt idx="67">
                  <c:v>2316.8732884694255</c:v>
                </c:pt>
                <c:pt idx="68">
                  <c:v>2316.8756872973713</c:v>
                </c:pt>
                <c:pt idx="69">
                  <c:v>2319.1019995334723</c:v>
                </c:pt>
                <c:pt idx="70">
                  <c:v>2319.1041984590888</c:v>
                </c:pt>
                <c:pt idx="71">
                  <c:v>2380.8860122051033</c:v>
                </c:pt>
                <c:pt idx="72">
                  <c:v>2385.5226467709863</c:v>
                </c:pt>
                <c:pt idx="73">
                  <c:v>2393.093047914675</c:v>
                </c:pt>
                <c:pt idx="74">
                  <c:v>2398.6541308002002</c:v>
                </c:pt>
                <c:pt idx="75">
                  <c:v>2403.2285957418189</c:v>
                </c:pt>
                <c:pt idx="76">
                  <c:v>2407.1473810448992</c:v>
                </c:pt>
                <c:pt idx="77">
                  <c:v>2415.167362526111</c:v>
                </c:pt>
                <c:pt idx="78">
                  <c:v>2418.9988904626603</c:v>
                </c:pt>
                <c:pt idx="79">
                  <c:v>2427.8898463905525</c:v>
                </c:pt>
                <c:pt idx="80">
                  <c:v>2428.4271838504287</c:v>
                </c:pt>
                <c:pt idx="81">
                  <c:v>2439.9838373331754</c:v>
                </c:pt>
                <c:pt idx="82">
                  <c:v>2449.8701069562781</c:v>
                </c:pt>
                <c:pt idx="83">
                  <c:v>2456.221703601133</c:v>
                </c:pt>
                <c:pt idx="84">
                  <c:v>2470.5990788947356</c:v>
                </c:pt>
                <c:pt idx="85">
                  <c:v>2470.6236668811807</c:v>
                </c:pt>
                <c:pt idx="86">
                  <c:v>2471.499938739576</c:v>
                </c:pt>
                <c:pt idx="87">
                  <c:v>2471.513032342114</c:v>
                </c:pt>
                <c:pt idx="88">
                  <c:v>2473.5506367798057</c:v>
                </c:pt>
                <c:pt idx="89">
                  <c:v>2473.5743252057714</c:v>
                </c:pt>
                <c:pt idx="90">
                  <c:v>2474.7436538782213</c:v>
                </c:pt>
                <c:pt idx="91">
                  <c:v>2474.8791876571631</c:v>
                </c:pt>
                <c:pt idx="92">
                  <c:v>2476.5407758143388</c:v>
                </c:pt>
                <c:pt idx="93">
                  <c:v>2476.5659635077709</c:v>
                </c:pt>
                <c:pt idx="94">
                  <c:v>2480.0125795101712</c:v>
                </c:pt>
                <c:pt idx="95">
                  <c:v>2480.0355682779859</c:v>
                </c:pt>
                <c:pt idx="96">
                  <c:v>2483.485382717648</c:v>
                </c:pt>
                <c:pt idx="97">
                  <c:v>2483.5057727551875</c:v>
                </c:pt>
                <c:pt idx="98">
                  <c:v>2485.7865583758926</c:v>
                </c:pt>
                <c:pt idx="99">
                  <c:v>2486.5780716468671</c:v>
                </c:pt>
                <c:pt idx="100">
                  <c:v>2486.6002608053664</c:v>
                </c:pt>
                <c:pt idx="101">
                  <c:v>2487.3983708531919</c:v>
                </c:pt>
                <c:pt idx="102">
                  <c:v>2487.9642943460894</c:v>
                </c:pt>
                <c:pt idx="103">
                  <c:v>2488.989893244116</c:v>
                </c:pt>
                <c:pt idx="104">
                  <c:v>2489.0151808887117</c:v>
                </c:pt>
                <c:pt idx="105">
                  <c:v>2490.5076516757035</c:v>
                </c:pt>
                <c:pt idx="106">
                  <c:v>2490.5428344855773</c:v>
                </c:pt>
                <c:pt idx="107">
                  <c:v>2497.5095305962204</c:v>
                </c:pt>
                <c:pt idx="108">
                  <c:v>2498.061660828429</c:v>
                </c:pt>
                <c:pt idx="109">
                  <c:v>2498.9228400609982</c:v>
                </c:pt>
                <c:pt idx="110">
                  <c:v>2499.9303477982658</c:v>
                </c:pt>
                <c:pt idx="111">
                  <c:v>2500.9615439614986</c:v>
                </c:pt>
                <c:pt idx="112">
                  <c:v>2501.8947879836087</c:v>
                </c:pt>
                <c:pt idx="113">
                  <c:v>2502.581852287773</c:v>
                </c:pt>
                <c:pt idx="114">
                  <c:v>2503.0298334066651</c:v>
                </c:pt>
                <c:pt idx="115">
                  <c:v>2505.2668404173578</c:v>
                </c:pt>
                <c:pt idx="116">
                  <c:v>2506.1763960135022</c:v>
                </c:pt>
                <c:pt idx="117">
                  <c:v>2524.8922515495487</c:v>
                </c:pt>
                <c:pt idx="118">
                  <c:v>2525.9135525475053</c:v>
                </c:pt>
                <c:pt idx="119">
                  <c:v>2543.3264447042839</c:v>
                </c:pt>
                <c:pt idx="120">
                  <c:v>2544.1767292599325</c:v>
                </c:pt>
                <c:pt idx="121">
                  <c:v>2558.5358134904473</c:v>
                </c:pt>
                <c:pt idx="122">
                  <c:v>2559.1089334671829</c:v>
                </c:pt>
                <c:pt idx="123">
                  <c:v>2569.5360388409154</c:v>
                </c:pt>
                <c:pt idx="124">
                  <c:v>2569.8098050802382</c:v>
                </c:pt>
                <c:pt idx="125">
                  <c:v>2576.1092272172709</c:v>
                </c:pt>
                <c:pt idx="126">
                  <c:v>2576.1501072435153</c:v>
                </c:pt>
                <c:pt idx="127">
                  <c:v>2584.1290087961529</c:v>
                </c:pt>
                <c:pt idx="128">
                  <c:v>2594.0438644522769</c:v>
                </c:pt>
                <c:pt idx="129">
                  <c:v>2597.5856339631973</c:v>
                </c:pt>
                <c:pt idx="130">
                  <c:v>2611.301632401889</c:v>
                </c:pt>
                <c:pt idx="131">
                  <c:v>2673.6176851216819</c:v>
                </c:pt>
                <c:pt idx="132">
                  <c:v>2679.6134556212323</c:v>
                </c:pt>
                <c:pt idx="133">
                  <c:v>2690.1177232938908</c:v>
                </c:pt>
                <c:pt idx="134">
                  <c:v>2704.2450207741358</c:v>
                </c:pt>
                <c:pt idx="135">
                  <c:v>2720.384535096312</c:v>
                </c:pt>
                <c:pt idx="136">
                  <c:v>2736.768629917804</c:v>
                </c:pt>
                <c:pt idx="137">
                  <c:v>2751.7539081933564</c:v>
                </c:pt>
                <c:pt idx="138">
                  <c:v>2762.5428367822587</c:v>
                </c:pt>
                <c:pt idx="139">
                  <c:v>2763.8397031404975</c:v>
                </c:pt>
                <c:pt idx="140">
                  <c:v>2771.7002625144728</c:v>
                </c:pt>
                <c:pt idx="141">
                  <c:v>2773.2059268551666</c:v>
                </c:pt>
                <c:pt idx="142">
                  <c:v>2773.2624992142237</c:v>
                </c:pt>
                <c:pt idx="143">
                  <c:v>2777.0355557195921</c:v>
                </c:pt>
                <c:pt idx="144">
                  <c:v>2784.3618761197881</c:v>
                </c:pt>
                <c:pt idx="145">
                  <c:v>2784.3891627876724</c:v>
                </c:pt>
                <c:pt idx="146">
                  <c:v>2784.6112542749943</c:v>
                </c:pt>
                <c:pt idx="147">
                  <c:v>2784.6237481705457</c:v>
                </c:pt>
                <c:pt idx="148">
                  <c:v>2784.9449912129639</c:v>
                </c:pt>
                <c:pt idx="149">
                  <c:v>2784.9580848155024</c:v>
                </c:pt>
                <c:pt idx="150">
                  <c:v>2785.3703833687</c:v>
                </c:pt>
                <c:pt idx="151">
                  <c:v>2785.3844764828814</c:v>
                </c:pt>
                <c:pt idx="152">
                  <c:v>2785.7959754267636</c:v>
                </c:pt>
                <c:pt idx="153">
                  <c:v>2785.8086692246438</c:v>
                </c:pt>
                <c:pt idx="154">
                  <c:v>3075.9361145524822</c:v>
                </c:pt>
                <c:pt idx="155">
                  <c:v>3076.0144762653808</c:v>
                </c:pt>
                <c:pt idx="156">
                  <c:v>3076.9938977254487</c:v>
                </c:pt>
                <c:pt idx="157">
                  <c:v>3077.0518694008074</c:v>
                </c:pt>
                <c:pt idx="158">
                  <c:v>3077.7760155869682</c:v>
                </c:pt>
                <c:pt idx="159">
                  <c:v>3077.7838117777928</c:v>
                </c:pt>
                <c:pt idx="160">
                  <c:v>3079.2350027338825</c:v>
                </c:pt>
                <c:pt idx="161">
                  <c:v>3079.2729841763585</c:v>
                </c:pt>
                <c:pt idx="162">
                  <c:v>3081.9663682037544</c:v>
                </c:pt>
                <c:pt idx="163">
                  <c:v>3081.996153650749</c:v>
                </c:pt>
              </c:numCache>
            </c:numRef>
          </c:xVal>
          <c:yVal>
            <c:numRef>
              <c:f>GUIDE_Acceptance_Criteria!$K$9:$K$172</c:f>
              <c:numCache>
                <c:formatCode>0.00E+00</c:formatCode>
                <c:ptCount val="164"/>
                <c:pt idx="13">
                  <c:v>310114.99956939433</c:v>
                </c:pt>
                <c:pt idx="14">
                  <c:v>1320456.602216267</c:v>
                </c:pt>
                <c:pt idx="15">
                  <c:v>4554187.3224611236</c:v>
                </c:pt>
                <c:pt idx="16">
                  <c:v>2689381.1774372174</c:v>
                </c:pt>
                <c:pt idx="17">
                  <c:v>686015.12741305027</c:v>
                </c:pt>
                <c:pt idx="18">
                  <c:v>272433.42312793073</c:v>
                </c:pt>
                <c:pt idx="19">
                  <c:v>6970743.1734576738</c:v>
                </c:pt>
                <c:pt idx="20">
                  <c:v>5170292.1014267383</c:v>
                </c:pt>
                <c:pt idx="21">
                  <c:v>39885.923719036138</c:v>
                </c:pt>
                <c:pt idx="22">
                  <c:v>82609.802325787779</c:v>
                </c:pt>
                <c:pt idx="23">
                  <c:v>32809568.859990481</c:v>
                </c:pt>
                <c:pt idx="24">
                  <c:v>35995720.40305531</c:v>
                </c:pt>
                <c:pt idx="25">
                  <c:v>38129338.899333276</c:v>
                </c:pt>
                <c:pt idx="26">
                  <c:v>45706687.832546324</c:v>
                </c:pt>
                <c:pt idx="27">
                  <c:v>4677564.3757221065</c:v>
                </c:pt>
                <c:pt idx="28">
                  <c:v>5923623.7332932185</c:v>
                </c:pt>
                <c:pt idx="29">
                  <c:v>1195762.3621372178</c:v>
                </c:pt>
                <c:pt idx="30">
                  <c:v>1601751.4847456203</c:v>
                </c:pt>
                <c:pt idx="31">
                  <c:v>1128545.0490780263</c:v>
                </c:pt>
                <c:pt idx="32">
                  <c:v>1361276.5203381844</c:v>
                </c:pt>
                <c:pt idx="33">
                  <c:v>2321434.8674158435</c:v>
                </c:pt>
                <c:pt idx="34">
                  <c:v>2679629.5361899659</c:v>
                </c:pt>
                <c:pt idx="35">
                  <c:v>1609121.2279661282</c:v>
                </c:pt>
                <c:pt idx="36">
                  <c:v>1783048.3534421816</c:v>
                </c:pt>
                <c:pt idx="39">
                  <c:v>41355925.854098082</c:v>
                </c:pt>
                <c:pt idx="40">
                  <c:v>40843884.522460043</c:v>
                </c:pt>
                <c:pt idx="41">
                  <c:v>81081367.071424261</c:v>
                </c:pt>
                <c:pt idx="42">
                  <c:v>74268825.377755851</c:v>
                </c:pt>
                <c:pt idx="43">
                  <c:v>27789157.250752579</c:v>
                </c:pt>
                <c:pt idx="44">
                  <c:v>22950390.2155408</c:v>
                </c:pt>
                <c:pt idx="45">
                  <c:v>1144975.2989159497</c:v>
                </c:pt>
                <c:pt idx="46">
                  <c:v>1174878.2729797461</c:v>
                </c:pt>
                <c:pt idx="47">
                  <c:v>7078722.1318541579</c:v>
                </c:pt>
                <c:pt idx="48">
                  <c:v>5922660.0902533131</c:v>
                </c:pt>
                <c:pt idx="49">
                  <c:v>769176.57739590318</c:v>
                </c:pt>
                <c:pt idx="50">
                  <c:v>783050.40605321864</c:v>
                </c:pt>
                <c:pt idx="90">
                  <c:v>10278.335136272397</c:v>
                </c:pt>
                <c:pt idx="91">
                  <c:v>13785.134879370326</c:v>
                </c:pt>
                <c:pt idx="101">
                  <c:v>12942.18599658832</c:v>
                </c:pt>
                <c:pt idx="102">
                  <c:v>7339.8457933924101</c:v>
                </c:pt>
                <c:pt idx="115">
                  <c:v>20531.031037461602</c:v>
                </c:pt>
                <c:pt idx="116">
                  <c:v>20588.494841168984</c:v>
                </c:pt>
                <c:pt idx="117">
                  <c:v>2621.9527603567885</c:v>
                </c:pt>
                <c:pt idx="118">
                  <c:v>690.11489194472915</c:v>
                </c:pt>
                <c:pt idx="119">
                  <c:v>38943.008876564018</c:v>
                </c:pt>
                <c:pt idx="120">
                  <c:v>26980.417532209925</c:v>
                </c:pt>
                <c:pt idx="121">
                  <c:v>229116.53193656003</c:v>
                </c:pt>
                <c:pt idx="122">
                  <c:v>174380.45883263455</c:v>
                </c:pt>
                <c:pt idx="123">
                  <c:v>168314.30570774261</c:v>
                </c:pt>
                <c:pt idx="124">
                  <c:v>106316.74378270424</c:v>
                </c:pt>
                <c:pt idx="125">
                  <c:v>29795066.419468503</c:v>
                </c:pt>
                <c:pt idx="126">
                  <c:v>24773096.319677237</c:v>
                </c:pt>
                <c:pt idx="154">
                  <c:v>523958.91791383631</c:v>
                </c:pt>
                <c:pt idx="155">
                  <c:v>529837.47720733855</c:v>
                </c:pt>
                <c:pt idx="156">
                  <c:v>709434.25464722386</c:v>
                </c:pt>
                <c:pt idx="157">
                  <c:v>714033.03412274318</c:v>
                </c:pt>
                <c:pt idx="158">
                  <c:v>574039.1131823319</c:v>
                </c:pt>
                <c:pt idx="159">
                  <c:v>605339.97377540823</c:v>
                </c:pt>
                <c:pt idx="160">
                  <c:v>1430331.3081736183</c:v>
                </c:pt>
                <c:pt idx="161">
                  <c:v>1573213.5230403889</c:v>
                </c:pt>
                <c:pt idx="162">
                  <c:v>7091297.0758507941</c:v>
                </c:pt>
                <c:pt idx="163">
                  <c:v>6714558.1266889879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62400"/>
        <c:axId val="162277248"/>
      </c:scatterChart>
      <c:valAx>
        <c:axId val="162262400"/>
        <c:scaling>
          <c:orientation val="minMax"/>
          <c:min val="1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(MHz)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77248"/>
        <c:crosses val="autoZero"/>
        <c:crossBetween val="midCat"/>
      </c:valAx>
      <c:valAx>
        <c:axId val="162277248"/>
        <c:scaling>
          <c:logBase val="10"/>
          <c:orientation val="minMax"/>
          <c:max val="100000000000"/>
          <c:min val="10"/>
        </c:scaling>
        <c:delete val="0"/>
        <c:axPos val="l"/>
        <c:min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R</a:t>
                </a:r>
                <a:r>
                  <a:rPr lang="en-US" baseline="-25000"/>
                  <a:t>trans </a:t>
                </a:r>
                <a:r>
                  <a:rPr lang="en-US"/>
                  <a:t>(</a:t>
                </a:r>
                <a:r>
                  <a:rPr lang="en-US">
                    <a:sym typeface="Symbol"/>
                  </a:rPr>
                  <a:t>/m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2.489573418707277E-2"/>
              <c:y val="0.15052481526042225"/>
            </c:manualLayout>
          </c:layout>
          <c:overlay val="0"/>
        </c:title>
        <c:numFmt formatCode="0.E+00" sourceLinked="0"/>
        <c:majorTickMark val="out"/>
        <c:minorTickMark val="none"/>
        <c:tickLblPos val="nextTo"/>
        <c:crossAx val="162262400"/>
        <c:crosses val="autoZero"/>
        <c:crossBetween val="midCat"/>
        <c:majorUnit val="10"/>
      </c:valAx>
    </c:plotArea>
    <c:legend>
      <c:legendPos val="t"/>
      <c:layout>
        <c:manualLayout>
          <c:xMode val="edge"/>
          <c:yMode val="edge"/>
          <c:x val="0.29151498370396006"/>
          <c:y val="0.11298033282904689"/>
          <c:w val="0.52832534394739117"/>
          <c:h val="9.66595590074689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7"/>
  <sheetViews>
    <sheetView zoomScale="11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drawing r:id="rId1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142875</xdr:colOff>
          <xdr:row>4</xdr:row>
          <xdr:rowOff>85725</xdr:rowOff>
        </xdr:to>
        <xdr:sp macro="" textlink="">
          <xdr:nvSpPr>
            <xdr:cNvPr id="2049" name="ENAControl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142875</xdr:colOff>
          <xdr:row>4</xdr:row>
          <xdr:rowOff>85725</xdr:rowOff>
        </xdr:to>
        <xdr:sp macro="" textlink="">
          <xdr:nvSpPr>
            <xdr:cNvPr id="2050" name="ENAControl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142875</xdr:colOff>
          <xdr:row>4</xdr:row>
          <xdr:rowOff>85725</xdr:rowOff>
        </xdr:to>
        <xdr:sp macro="" textlink="">
          <xdr:nvSpPr>
            <xdr:cNvPr id="2051" name="ENAControl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142875</xdr:colOff>
          <xdr:row>4</xdr:row>
          <xdr:rowOff>85725</xdr:rowOff>
        </xdr:to>
        <xdr:sp macro="" textlink="">
          <xdr:nvSpPr>
            <xdr:cNvPr id="2052" name="ENAControl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142875</xdr:colOff>
          <xdr:row>4</xdr:row>
          <xdr:rowOff>85725</xdr:rowOff>
        </xdr:to>
        <xdr:sp macro="" textlink="">
          <xdr:nvSpPr>
            <xdr:cNvPr id="2053" name="ENAControl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142875</xdr:colOff>
          <xdr:row>4</xdr:row>
          <xdr:rowOff>85725</xdr:rowOff>
        </xdr:to>
        <xdr:sp macro="" textlink="">
          <xdr:nvSpPr>
            <xdr:cNvPr id="2054" name="ENAControl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142875</xdr:colOff>
          <xdr:row>4</xdr:row>
          <xdr:rowOff>85725</xdr:rowOff>
        </xdr:to>
        <xdr:sp macro="" textlink="">
          <xdr:nvSpPr>
            <xdr:cNvPr id="2055" name="ENAControl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142875</xdr:colOff>
          <xdr:row>4</xdr:row>
          <xdr:rowOff>85725</xdr:rowOff>
        </xdr:to>
        <xdr:sp macro="" textlink="">
          <xdr:nvSpPr>
            <xdr:cNvPr id="2056" name="ENAControl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304800</xdr:colOff>
          <xdr:row>7</xdr:row>
          <xdr:rowOff>114300</xdr:rowOff>
        </xdr:from>
        <xdr:to>
          <xdr:col>12</xdr:col>
          <xdr:colOff>2647950</xdr:colOff>
          <xdr:row>11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390525</xdr:colOff>
          <xdr:row>3</xdr:row>
          <xdr:rowOff>200025</xdr:rowOff>
        </xdr:from>
        <xdr:to>
          <xdr:col>12</xdr:col>
          <xdr:colOff>2085975</xdr:colOff>
          <xdr:row>6</xdr:row>
          <xdr:rowOff>209550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257175</xdr:colOff>
          <xdr:row>12</xdr:row>
          <xdr:rowOff>47625</xdr:rowOff>
        </xdr:from>
        <xdr:to>
          <xdr:col>12</xdr:col>
          <xdr:colOff>2428875</xdr:colOff>
          <xdr:row>14</xdr:row>
          <xdr:rowOff>438150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B8:K172" totalsRowShown="0" headerRowDxfId="12" dataDxfId="11" tableBorderDxfId="10" headerRowCellStyle="Normal 3" dataCellStyle="Normal 3">
  <autoFilter ref="B8:K172"/>
  <tableColumns count="10">
    <tableColumn id="1" name="frequency (GHz)" dataDxfId="9" dataCellStyle="Normal 3"/>
    <tableColumn id="2" name="frequency scaled to VTA target (GHz)" dataDxfId="8" dataCellStyle="Normal 3">
      <calculatedColumnFormula>B9*$C$4*1000</calculatedColumnFormula>
    </tableColumn>
    <tableColumn id="7" name="Column5" dataDxfId="7" dataCellStyle="Normal 3"/>
    <tableColumn id="3" name="mode nomenclature" dataDxfId="6" dataCellStyle="Normal 3"/>
    <tableColumn id="4" name="phase advance (in p/9)" dataDxfId="5" dataCellStyle="Normal 3"/>
    <tableColumn id="10" name="Q loaded" dataDxfId="4" dataCellStyle="Normal 3"/>
    <tableColumn id="6" name="allowable Q" dataDxfId="3" dataCellStyle="Normal 3"/>
    <tableColumn id="13" name="DESY allowable Q" dataDxfId="2" dataCellStyle="Normal 3"/>
    <tableColumn id="11" name="allowable monopole impedance (Ohm)" dataDxfId="1" dataCellStyle="Normal 3"/>
    <tableColumn id="12" name="allowable dipole impedance (Ohm/m)" dataDxfId="0" dataCellStyle="Normal 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10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11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ENAControl1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142875</xdr:colOff>
                <xdr:row>4</xdr:row>
                <xdr:rowOff>85725</xdr:rowOff>
              </to>
            </anchor>
          </controlPr>
        </control>
      </mc:Choice>
      <mc:Fallback>
        <control shapeId="2049" r:id="rId4" name="ENAControl1"/>
      </mc:Fallback>
    </mc:AlternateContent>
    <mc:AlternateContent xmlns:mc="http://schemas.openxmlformats.org/markup-compatibility/2006">
      <mc:Choice Requires="x14">
        <control shapeId="2050" r:id="rId6" name="ENAControl2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142875</xdr:colOff>
                <xdr:row>4</xdr:row>
                <xdr:rowOff>85725</xdr:rowOff>
              </to>
            </anchor>
          </controlPr>
        </control>
      </mc:Choice>
      <mc:Fallback>
        <control shapeId="2050" r:id="rId6" name="ENAControl2"/>
      </mc:Fallback>
    </mc:AlternateContent>
    <mc:AlternateContent xmlns:mc="http://schemas.openxmlformats.org/markup-compatibility/2006">
      <mc:Choice Requires="x14">
        <control shapeId="2051" r:id="rId8" name="ENAControl3">
          <controlPr defaultSize="0" autoLin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142875</xdr:colOff>
                <xdr:row>4</xdr:row>
                <xdr:rowOff>85725</xdr:rowOff>
              </to>
            </anchor>
          </controlPr>
        </control>
      </mc:Choice>
      <mc:Fallback>
        <control shapeId="2051" r:id="rId8" name="ENAControl3"/>
      </mc:Fallback>
    </mc:AlternateContent>
    <mc:AlternateContent xmlns:mc="http://schemas.openxmlformats.org/markup-compatibility/2006">
      <mc:Choice Requires="x14">
        <control shapeId="2052" r:id="rId10" name="ENAControl4">
          <controlPr defaultSize="0" autoLine="0" r:id="rId1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142875</xdr:colOff>
                <xdr:row>4</xdr:row>
                <xdr:rowOff>85725</xdr:rowOff>
              </to>
            </anchor>
          </controlPr>
        </control>
      </mc:Choice>
      <mc:Fallback>
        <control shapeId="2052" r:id="rId10" name="ENAControl4"/>
      </mc:Fallback>
    </mc:AlternateContent>
    <mc:AlternateContent xmlns:mc="http://schemas.openxmlformats.org/markup-compatibility/2006">
      <mc:Choice Requires="x14">
        <control shapeId="2053" r:id="rId12" name="ENAControl5">
          <controlPr defaultSize="0" autoLine="0" r:id="rId1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142875</xdr:colOff>
                <xdr:row>4</xdr:row>
                <xdr:rowOff>85725</xdr:rowOff>
              </to>
            </anchor>
          </controlPr>
        </control>
      </mc:Choice>
      <mc:Fallback>
        <control shapeId="2053" r:id="rId12" name="ENAControl5"/>
      </mc:Fallback>
    </mc:AlternateContent>
    <mc:AlternateContent xmlns:mc="http://schemas.openxmlformats.org/markup-compatibility/2006">
      <mc:Choice Requires="x14">
        <control shapeId="2054" r:id="rId14" name="ENAControl6">
          <controlPr defaultSize="0" autoLine="0" r:id="rId1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142875</xdr:colOff>
                <xdr:row>4</xdr:row>
                <xdr:rowOff>85725</xdr:rowOff>
              </to>
            </anchor>
          </controlPr>
        </control>
      </mc:Choice>
      <mc:Fallback>
        <control shapeId="2054" r:id="rId14" name="ENAControl6"/>
      </mc:Fallback>
    </mc:AlternateContent>
    <mc:AlternateContent xmlns:mc="http://schemas.openxmlformats.org/markup-compatibility/2006">
      <mc:Choice Requires="x14">
        <control shapeId="2055" r:id="rId16" name="ENAControl7">
          <controlPr defaultSize="0" autoLine="0" r:id="rId1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142875</xdr:colOff>
                <xdr:row>4</xdr:row>
                <xdr:rowOff>85725</xdr:rowOff>
              </to>
            </anchor>
          </controlPr>
        </control>
      </mc:Choice>
      <mc:Fallback>
        <control shapeId="2055" r:id="rId16" name="ENAControl7"/>
      </mc:Fallback>
    </mc:AlternateContent>
    <mc:AlternateContent xmlns:mc="http://schemas.openxmlformats.org/markup-compatibility/2006">
      <mc:Choice Requires="x14">
        <control shapeId="2056" r:id="rId18" name="ENAControl8">
          <controlPr defaultSize="0" autoLine="0" r:id="rId1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142875</xdr:colOff>
                <xdr:row>4</xdr:row>
                <xdr:rowOff>85725</xdr:rowOff>
              </to>
            </anchor>
          </controlPr>
        </control>
      </mc:Choice>
      <mc:Fallback>
        <control shapeId="2056" r:id="rId18" name="ENAControl8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O185"/>
  <sheetViews>
    <sheetView tabSelected="1" zoomScale="55" zoomScaleNormal="55" workbookViewId="0">
      <selection activeCell="J11" sqref="J11"/>
    </sheetView>
  </sheetViews>
  <sheetFormatPr defaultRowHeight="18" x14ac:dyDescent="0.25"/>
  <cols>
    <col min="1" max="1" width="50.28515625" style="55" bestFit="1" customWidth="1"/>
    <col min="2" max="2" width="8" style="55" bestFit="1" customWidth="1"/>
    <col min="3" max="3" width="6.5703125" style="56" bestFit="1" customWidth="1"/>
    <col min="4" max="4" width="6.42578125" style="55" bestFit="1" customWidth="1"/>
    <col min="5" max="5" width="49" style="55" customWidth="1"/>
    <col min="6" max="6" width="56.85546875" style="55" bestFit="1" customWidth="1"/>
    <col min="7" max="7" width="11" style="55" bestFit="1" customWidth="1"/>
    <col min="8" max="8" width="31.5703125" style="55" bestFit="1" customWidth="1"/>
    <col min="9" max="9" width="18.85546875" style="158" bestFit="1" customWidth="1"/>
    <col min="10" max="10" width="22.28515625" style="55" bestFit="1" customWidth="1"/>
    <col min="11" max="11" width="29" style="56" bestFit="1" customWidth="1"/>
    <col min="12" max="12" width="41.42578125" style="55" bestFit="1" customWidth="1"/>
    <col min="13" max="13" width="52.140625" style="55" bestFit="1" customWidth="1"/>
    <col min="14" max="14" width="58" style="110" bestFit="1" customWidth="1"/>
    <col min="15" max="15" width="15.42578125" style="159" bestFit="1" customWidth="1"/>
    <col min="16" max="16" width="47.85546875" style="159" bestFit="1" customWidth="1"/>
    <col min="17" max="17" width="15.28515625" style="159" bestFit="1" customWidth="1"/>
    <col min="18" max="18" width="52" style="159" bestFit="1" customWidth="1"/>
    <col min="19" max="19" width="15.28515625" style="159" bestFit="1" customWidth="1"/>
    <col min="20" max="20" width="16" style="159" bestFit="1" customWidth="1"/>
    <col min="21" max="21" width="16" style="159" customWidth="1"/>
    <col min="22" max="22" width="16" style="110" customWidth="1"/>
    <col min="23" max="23" width="19.140625" style="55" bestFit="1" customWidth="1"/>
    <col min="24" max="24" width="27.5703125" style="57" customWidth="1"/>
    <col min="25" max="25" width="52.85546875" style="61" bestFit="1" customWidth="1"/>
    <col min="26" max="26" width="28.28515625" style="62" bestFit="1" customWidth="1"/>
    <col min="27" max="27" width="43.28515625" style="61" bestFit="1" customWidth="1"/>
    <col min="28" max="28" width="22.85546875" style="62" bestFit="1" customWidth="1"/>
    <col min="29" max="29" width="43.28515625" style="61" bestFit="1" customWidth="1"/>
    <col min="30" max="30" width="22.85546875" style="62" bestFit="1" customWidth="1"/>
    <col min="31" max="31" width="28.5703125" style="63" bestFit="1" customWidth="1"/>
    <col min="32" max="33" width="15.5703125" style="63" bestFit="1" customWidth="1"/>
    <col min="34" max="34" width="12.7109375" style="62" bestFit="1" customWidth="1"/>
    <col min="35" max="36" width="15.5703125" style="62" bestFit="1" customWidth="1"/>
    <col min="37" max="37" width="30.85546875" style="62" bestFit="1" customWidth="1"/>
    <col min="38" max="38" width="24" style="62" bestFit="1" customWidth="1"/>
    <col min="39" max="39" width="68.5703125" style="64" bestFit="1" customWidth="1"/>
    <col min="40" max="40" width="18.140625" style="65" bestFit="1" customWidth="1"/>
    <col min="41" max="41" width="9.140625" style="57"/>
    <col min="42" max="42" width="19" style="55" bestFit="1" customWidth="1"/>
    <col min="43" max="43" width="14.7109375" style="55" bestFit="1" customWidth="1"/>
    <col min="44" max="16384" width="9.140625" style="55"/>
  </cols>
  <sheetData>
    <row r="1" spans="1:41" x14ac:dyDescent="0.25">
      <c r="A1" s="54" t="s">
        <v>54</v>
      </c>
      <c r="E1" s="57"/>
      <c r="F1" s="58" t="s">
        <v>47</v>
      </c>
      <c r="G1" s="57"/>
      <c r="H1" s="57"/>
      <c r="I1" s="59"/>
      <c r="J1" s="57"/>
      <c r="K1" s="55"/>
      <c r="L1" s="57"/>
      <c r="M1" s="57"/>
      <c r="N1" s="64"/>
      <c r="O1" s="60"/>
      <c r="P1" s="60"/>
      <c r="Q1" s="60"/>
      <c r="R1" s="60"/>
      <c r="S1" s="60"/>
      <c r="T1" s="60"/>
      <c r="U1" s="60"/>
      <c r="V1" s="64"/>
      <c r="W1" s="57"/>
      <c r="AO1" s="55"/>
    </row>
    <row r="2" spans="1:41" x14ac:dyDescent="0.25">
      <c r="A2" s="54" t="s">
        <v>55</v>
      </c>
      <c r="E2" s="56" t="s">
        <v>44</v>
      </c>
      <c r="F2" s="58" t="s">
        <v>185</v>
      </c>
      <c r="G2" s="57"/>
      <c r="H2" s="57"/>
      <c r="I2" s="59"/>
      <c r="J2" s="57"/>
      <c r="K2" s="55"/>
      <c r="L2" s="57"/>
      <c r="M2" s="57"/>
      <c r="N2" s="64"/>
      <c r="O2" s="60"/>
      <c r="P2" s="60"/>
      <c r="Q2" s="60"/>
      <c r="R2" s="60"/>
      <c r="S2" s="60"/>
      <c r="T2" s="60"/>
      <c r="U2" s="60"/>
      <c r="V2" s="64"/>
      <c r="W2" s="57"/>
      <c r="AO2" s="55"/>
    </row>
    <row r="3" spans="1:41" x14ac:dyDescent="0.25">
      <c r="A3" s="54" t="s">
        <v>81</v>
      </c>
      <c r="E3" s="56" t="s">
        <v>45</v>
      </c>
      <c r="F3" s="58">
        <v>7</v>
      </c>
      <c r="G3" s="57"/>
      <c r="H3" s="57"/>
      <c r="I3" s="59"/>
      <c r="J3" s="57"/>
      <c r="K3" s="55"/>
      <c r="L3" s="57"/>
      <c r="M3" s="57"/>
      <c r="N3" s="64"/>
      <c r="O3" s="60"/>
      <c r="P3" s="60"/>
      <c r="Q3" s="60"/>
      <c r="R3" s="60"/>
      <c r="S3" s="60"/>
      <c r="T3" s="60"/>
      <c r="U3" s="60"/>
      <c r="V3" s="64"/>
      <c r="W3" s="57"/>
      <c r="AO3" s="55"/>
    </row>
    <row r="4" spans="1:41" x14ac:dyDescent="0.25">
      <c r="A4" s="54" t="s">
        <v>82</v>
      </c>
      <c r="E4" s="56" t="s">
        <v>46</v>
      </c>
      <c r="F4" s="58">
        <v>2</v>
      </c>
      <c r="G4" s="57"/>
      <c r="H4" s="57"/>
      <c r="I4" s="59"/>
      <c r="J4" s="57"/>
      <c r="K4" s="62"/>
      <c r="L4" s="57"/>
      <c r="M4" s="57"/>
      <c r="N4" s="64"/>
      <c r="O4" s="60"/>
      <c r="P4" s="60"/>
      <c r="Q4" s="60"/>
      <c r="R4" s="60"/>
      <c r="S4" s="60"/>
      <c r="T4" s="60"/>
      <c r="U4" s="60"/>
      <c r="V4" s="64"/>
      <c r="W4" s="57"/>
      <c r="AO4" s="55"/>
    </row>
    <row r="5" spans="1:41" x14ac:dyDescent="0.25">
      <c r="A5" s="66" t="s">
        <v>64</v>
      </c>
      <c r="E5" s="56"/>
      <c r="F5" s="57"/>
      <c r="G5" s="57"/>
      <c r="H5" s="57"/>
      <c r="I5" s="59"/>
      <c r="J5" s="57"/>
      <c r="K5" s="62"/>
      <c r="L5" s="57"/>
      <c r="M5" s="57"/>
      <c r="N5" s="64"/>
      <c r="O5" s="60"/>
      <c r="P5" s="60"/>
      <c r="Q5" s="60"/>
      <c r="R5" s="60"/>
      <c r="S5" s="60"/>
      <c r="T5" s="60"/>
      <c r="U5" s="60"/>
      <c r="V5" s="64"/>
      <c r="W5" s="57"/>
      <c r="AO5" s="55"/>
    </row>
    <row r="6" spans="1:41" x14ac:dyDescent="0.25">
      <c r="A6" s="66" t="s">
        <v>65</v>
      </c>
      <c r="E6" s="57" t="s">
        <v>33</v>
      </c>
      <c r="F6" s="57"/>
      <c r="G6" s="57"/>
      <c r="H6" s="57"/>
      <c r="I6" s="59"/>
      <c r="J6" s="57"/>
      <c r="K6" s="62"/>
      <c r="L6" s="57"/>
      <c r="M6" s="57"/>
      <c r="N6" s="64"/>
      <c r="O6" s="60"/>
      <c r="P6" s="60"/>
      <c r="Q6" s="60"/>
      <c r="R6" s="60"/>
      <c r="S6" s="60"/>
      <c r="T6" s="60"/>
      <c r="U6" s="60"/>
      <c r="V6" s="64"/>
      <c r="W6" s="57"/>
    </row>
    <row r="7" spans="1:41" x14ac:dyDescent="0.25">
      <c r="E7" s="57" t="s">
        <v>29</v>
      </c>
      <c r="F7" s="57" t="s">
        <v>34</v>
      </c>
      <c r="G7" s="57"/>
      <c r="H7" s="57"/>
      <c r="I7" s="59"/>
      <c r="J7" s="57"/>
      <c r="K7" s="62"/>
      <c r="L7" s="57"/>
      <c r="M7" s="57"/>
      <c r="N7" s="64"/>
      <c r="O7" s="60"/>
      <c r="P7" s="60"/>
      <c r="Q7" s="60"/>
      <c r="R7" s="60"/>
      <c r="S7" s="60"/>
      <c r="T7" s="60"/>
      <c r="U7" s="60"/>
      <c r="V7" s="64"/>
      <c r="W7" s="57"/>
    </row>
    <row r="8" spans="1:41" x14ac:dyDescent="0.25">
      <c r="E8" s="57" t="s">
        <v>35</v>
      </c>
      <c r="F8" s="57" t="s">
        <v>48</v>
      </c>
      <c r="G8" s="57"/>
      <c r="H8" s="57"/>
      <c r="I8" s="59"/>
      <c r="J8" s="57"/>
      <c r="K8" s="62"/>
      <c r="L8" s="57"/>
      <c r="M8" s="57"/>
      <c r="N8" s="64"/>
      <c r="O8" s="60"/>
      <c r="P8" s="60"/>
      <c r="Q8" s="60"/>
      <c r="R8" s="60"/>
      <c r="S8" s="60"/>
      <c r="T8" s="60"/>
      <c r="U8" s="60"/>
      <c r="V8" s="64"/>
      <c r="W8" s="57"/>
    </row>
    <row r="9" spans="1:41" x14ac:dyDescent="0.25">
      <c r="C9" s="57"/>
      <c r="E9" s="57" t="s">
        <v>36</v>
      </c>
      <c r="F9" s="57" t="s">
        <v>49</v>
      </c>
      <c r="G9" s="57"/>
      <c r="H9" s="57"/>
      <c r="I9" s="59"/>
      <c r="J9" s="57"/>
      <c r="K9" s="62"/>
      <c r="L9" s="57"/>
      <c r="M9" s="57"/>
      <c r="N9" s="64"/>
      <c r="O9" s="60"/>
      <c r="P9" s="60"/>
      <c r="Q9" s="60"/>
      <c r="R9" s="60"/>
      <c r="S9" s="60"/>
      <c r="T9" s="60"/>
      <c r="U9" s="60"/>
      <c r="V9" s="64"/>
      <c r="W9" s="57"/>
    </row>
    <row r="10" spans="1:41" x14ac:dyDescent="0.25">
      <c r="E10" s="57" t="s">
        <v>37</v>
      </c>
      <c r="F10" s="62" t="s">
        <v>26</v>
      </c>
      <c r="G10" s="57"/>
      <c r="H10" s="57"/>
      <c r="I10" s="59"/>
      <c r="J10" s="57"/>
      <c r="K10" s="62"/>
      <c r="L10" s="57"/>
      <c r="M10" s="57"/>
      <c r="N10" s="64"/>
      <c r="O10" s="60"/>
      <c r="P10" s="60"/>
      <c r="Q10" s="60"/>
      <c r="R10" s="60"/>
      <c r="S10" s="60"/>
      <c r="T10" s="60"/>
      <c r="U10" s="60"/>
      <c r="V10" s="64"/>
      <c r="W10" s="57"/>
    </row>
    <row r="11" spans="1:41" x14ac:dyDescent="0.25">
      <c r="E11" s="57" t="s">
        <v>8</v>
      </c>
      <c r="F11" s="57" t="s">
        <v>51</v>
      </c>
      <c r="G11" s="57"/>
      <c r="H11" s="57"/>
      <c r="I11" s="59"/>
      <c r="J11" s="57"/>
      <c r="K11" s="62"/>
      <c r="L11" s="57"/>
      <c r="M11" s="57"/>
      <c r="N11" s="64"/>
      <c r="O11" s="60"/>
      <c r="P11" s="60"/>
      <c r="Q11" s="60"/>
      <c r="R11" s="60"/>
      <c r="S11" s="60"/>
      <c r="T11" s="60"/>
      <c r="U11" s="60"/>
      <c r="V11" s="64"/>
      <c r="W11" s="57"/>
    </row>
    <row r="12" spans="1:41" x14ac:dyDescent="0.25">
      <c r="E12" s="57" t="s">
        <v>38</v>
      </c>
      <c r="F12" s="57" t="s">
        <v>50</v>
      </c>
      <c r="G12" s="57"/>
      <c r="H12" s="57"/>
      <c r="I12" s="59"/>
      <c r="J12" s="57"/>
      <c r="K12" s="62"/>
      <c r="L12" s="57"/>
      <c r="M12" s="57"/>
      <c r="N12" s="64"/>
      <c r="O12" s="60"/>
      <c r="P12" s="60"/>
      <c r="Q12" s="60"/>
      <c r="R12" s="60"/>
      <c r="S12" s="60"/>
      <c r="T12" s="60"/>
      <c r="U12" s="60"/>
      <c r="V12" s="64"/>
      <c r="W12" s="57"/>
    </row>
    <row r="13" spans="1:41" x14ac:dyDescent="0.25">
      <c r="E13" s="57" t="s">
        <v>39</v>
      </c>
      <c r="F13" s="57" t="s">
        <v>50</v>
      </c>
      <c r="G13" s="57"/>
      <c r="H13" s="57"/>
      <c r="I13" s="59"/>
      <c r="J13" s="57"/>
      <c r="K13" s="62"/>
      <c r="L13" s="57"/>
      <c r="M13" s="57"/>
      <c r="N13" s="188"/>
      <c r="O13" s="67"/>
      <c r="P13" s="67"/>
      <c r="Q13" s="67"/>
      <c r="R13" s="67"/>
      <c r="S13" s="67"/>
      <c r="T13" s="67"/>
      <c r="U13" s="67"/>
      <c r="V13" s="188"/>
      <c r="W13" s="57"/>
    </row>
    <row r="14" spans="1:41" x14ac:dyDescent="0.25">
      <c r="E14" s="57" t="s">
        <v>40</v>
      </c>
      <c r="F14" s="62" t="s">
        <v>26</v>
      </c>
      <c r="G14" s="57"/>
      <c r="H14" s="57"/>
      <c r="I14" s="59"/>
      <c r="J14" s="57"/>
      <c r="K14" s="62"/>
      <c r="L14" s="57"/>
      <c r="M14" s="57"/>
      <c r="N14" s="109"/>
      <c r="O14" s="55"/>
      <c r="P14" s="55"/>
      <c r="Q14" s="55"/>
      <c r="R14" s="55"/>
      <c r="S14" s="55"/>
      <c r="T14" s="55"/>
      <c r="U14" s="55"/>
      <c r="V14" s="109"/>
      <c r="W14" s="57"/>
    </row>
    <row r="15" spans="1:41" ht="72" x14ac:dyDescent="0.25">
      <c r="E15" s="57" t="s">
        <v>8</v>
      </c>
      <c r="F15" s="57"/>
      <c r="G15" s="57"/>
      <c r="H15" s="57"/>
      <c r="I15" s="59"/>
      <c r="J15" s="57"/>
      <c r="K15" s="62"/>
      <c r="L15" s="57"/>
      <c r="M15" s="57"/>
      <c r="N15" s="257" t="s">
        <v>60</v>
      </c>
      <c r="O15" s="67"/>
      <c r="P15" s="25" t="s">
        <v>84</v>
      </c>
      <c r="Q15" s="25"/>
      <c r="R15" s="25" t="s">
        <v>84</v>
      </c>
      <c r="S15" s="25"/>
      <c r="T15" s="67"/>
      <c r="U15" s="67"/>
      <c r="V15" s="188"/>
      <c r="W15" s="57"/>
      <c r="Y15" s="1" t="s">
        <v>175</v>
      </c>
    </row>
    <row r="16" spans="1:41" ht="21" x14ac:dyDescent="0.35">
      <c r="E16" s="57" t="s">
        <v>41</v>
      </c>
      <c r="F16" s="57"/>
      <c r="G16" s="57"/>
      <c r="H16" s="57"/>
      <c r="I16" s="59"/>
      <c r="J16" s="57"/>
      <c r="K16" s="62"/>
      <c r="L16" s="57" t="s">
        <v>176</v>
      </c>
      <c r="M16" s="57"/>
      <c r="N16" s="64"/>
      <c r="O16" s="67"/>
      <c r="P16" s="25" t="s">
        <v>85</v>
      </c>
      <c r="Q16" s="25"/>
      <c r="R16" s="25" t="s">
        <v>85</v>
      </c>
      <c r="S16" s="25"/>
      <c r="T16" s="67"/>
      <c r="U16" s="67"/>
      <c r="V16" s="188"/>
      <c r="W16" s="57"/>
    </row>
    <row r="17" spans="1:40" ht="22.5" x14ac:dyDescent="0.35">
      <c r="E17" s="57" t="s">
        <v>177</v>
      </c>
      <c r="F17" s="57"/>
      <c r="G17" s="57"/>
      <c r="H17" s="57"/>
      <c r="I17" s="59"/>
      <c r="J17" s="57"/>
      <c r="K17" s="62"/>
      <c r="L17" s="57" t="s">
        <v>178</v>
      </c>
      <c r="M17" s="57"/>
      <c r="N17" s="258" t="str">
        <f>IF(L17="half",I17/(2*M17/1000),IF(L17="phase",I17/(M17*0.001*90),IF(L17="direct","record Ql here (direct method only, else automatic entry)","error, check your entry")))</f>
        <v>error, check your entry</v>
      </c>
      <c r="O17" s="67"/>
      <c r="P17" s="182" t="s">
        <v>161</v>
      </c>
      <c r="Q17" s="182"/>
      <c r="R17" s="182" t="s">
        <v>161</v>
      </c>
      <c r="S17" s="215"/>
      <c r="T17" s="67"/>
      <c r="U17" s="67"/>
      <c r="V17" s="188"/>
      <c r="W17" s="57"/>
      <c r="Y17" s="259" t="s">
        <v>25</v>
      </c>
      <c r="AA17" s="259" t="s">
        <v>25</v>
      </c>
      <c r="AC17" s="259" t="s">
        <v>25</v>
      </c>
      <c r="AE17" s="68" t="s">
        <v>5</v>
      </c>
      <c r="AL17" s="65" t="s">
        <v>19</v>
      </c>
    </row>
    <row r="18" spans="1:40" ht="18.75" thickBot="1" x14ac:dyDescent="0.3">
      <c r="B18" s="56"/>
      <c r="D18" s="56"/>
      <c r="E18" s="57"/>
      <c r="F18" s="62"/>
      <c r="G18" s="62"/>
      <c r="H18" s="62"/>
      <c r="I18" s="69"/>
      <c r="J18" s="62"/>
      <c r="K18" s="62" t="s">
        <v>61</v>
      </c>
      <c r="L18" s="57" t="s">
        <v>179</v>
      </c>
      <c r="M18" s="62"/>
      <c r="N18" s="64"/>
      <c r="O18" s="60"/>
      <c r="P18" s="60"/>
      <c r="Q18" s="60"/>
      <c r="R18" s="60"/>
      <c r="S18" s="60"/>
      <c r="T18" s="60"/>
      <c r="U18" s="60"/>
      <c r="V18" s="64"/>
      <c r="W18" s="62"/>
      <c r="Y18" s="61" t="s">
        <v>23</v>
      </c>
      <c r="Z18" s="61" t="s">
        <v>22</v>
      </c>
      <c r="AA18" s="63"/>
      <c r="AC18" s="63"/>
      <c r="AL18" s="65" t="s">
        <v>20</v>
      </c>
    </row>
    <row r="19" spans="1:40" ht="21" x14ac:dyDescent="0.35">
      <c r="B19" s="169" t="s">
        <v>7</v>
      </c>
      <c r="C19" s="169" t="s">
        <v>80</v>
      </c>
      <c r="D19" s="169" t="s">
        <v>4</v>
      </c>
      <c r="E19" s="169" t="s">
        <v>9</v>
      </c>
      <c r="F19" s="169" t="s">
        <v>58</v>
      </c>
      <c r="G19" s="175"/>
      <c r="H19" s="169"/>
      <c r="I19" s="176"/>
      <c r="J19" s="169" t="s">
        <v>62</v>
      </c>
      <c r="K19" s="169" t="s">
        <v>53</v>
      </c>
      <c r="L19" s="169" t="s">
        <v>52</v>
      </c>
      <c r="M19" s="169" t="s">
        <v>156</v>
      </c>
      <c r="N19" s="189"/>
      <c r="O19" s="170"/>
      <c r="P19" s="170"/>
      <c r="Q19" s="170" t="s">
        <v>171</v>
      </c>
      <c r="R19" s="170"/>
      <c r="S19" s="170" t="s">
        <v>171</v>
      </c>
      <c r="T19" s="170"/>
      <c r="U19" s="170"/>
      <c r="V19" s="189"/>
      <c r="W19" s="171"/>
      <c r="Y19" s="70" t="s">
        <v>130</v>
      </c>
      <c r="Z19" s="71" t="s">
        <v>13</v>
      </c>
      <c r="AA19" s="70" t="s">
        <v>1</v>
      </c>
      <c r="AB19" s="71" t="s">
        <v>56</v>
      </c>
      <c r="AC19" s="70" t="s">
        <v>1</v>
      </c>
      <c r="AD19" s="71" t="s">
        <v>57</v>
      </c>
      <c r="AE19" s="70"/>
      <c r="AF19" s="70" t="s">
        <v>56</v>
      </c>
      <c r="AG19" s="70" t="s">
        <v>57</v>
      </c>
      <c r="AH19" s="71"/>
      <c r="AI19" s="71"/>
      <c r="AJ19" s="71"/>
      <c r="AK19" s="71"/>
      <c r="AL19" s="72"/>
      <c r="AM19" s="73"/>
      <c r="AN19" s="74"/>
    </row>
    <row r="20" spans="1:40" ht="22.5" x14ac:dyDescent="0.35">
      <c r="B20" s="172"/>
      <c r="C20" s="172"/>
      <c r="D20" s="172"/>
      <c r="E20" s="172" t="s">
        <v>42</v>
      </c>
      <c r="F20" s="172" t="s">
        <v>27</v>
      </c>
      <c r="G20" s="177" t="s">
        <v>16</v>
      </c>
      <c r="H20" s="178" t="s">
        <v>127</v>
      </c>
      <c r="I20" s="179" t="s">
        <v>10</v>
      </c>
      <c r="J20" s="172" t="s">
        <v>24</v>
      </c>
      <c r="K20" s="172" t="s">
        <v>24</v>
      </c>
      <c r="L20" s="172" t="s">
        <v>11</v>
      </c>
      <c r="M20" s="172" t="s">
        <v>157</v>
      </c>
      <c r="N20" s="190" t="s">
        <v>0</v>
      </c>
      <c r="O20" s="174" t="s">
        <v>159</v>
      </c>
      <c r="P20" s="174" t="s">
        <v>162</v>
      </c>
      <c r="Q20" s="174" t="s">
        <v>169</v>
      </c>
      <c r="R20" s="174" t="s">
        <v>163</v>
      </c>
      <c r="S20" s="174" t="s">
        <v>169</v>
      </c>
      <c r="T20" s="174" t="s">
        <v>164</v>
      </c>
      <c r="U20" s="174" t="s">
        <v>165</v>
      </c>
      <c r="V20" s="190" t="s">
        <v>166</v>
      </c>
      <c r="W20" s="173" t="s">
        <v>59</v>
      </c>
      <c r="Y20" s="75" t="s">
        <v>131</v>
      </c>
      <c r="Z20" s="76" t="s">
        <v>14</v>
      </c>
      <c r="AA20" s="75" t="s">
        <v>132</v>
      </c>
      <c r="AB20" s="76" t="s">
        <v>14</v>
      </c>
      <c r="AC20" s="75" t="s">
        <v>133</v>
      </c>
      <c r="AD20" s="76" t="s">
        <v>14</v>
      </c>
      <c r="AE20" s="75" t="s">
        <v>18</v>
      </c>
      <c r="AF20" s="75" t="s">
        <v>18</v>
      </c>
      <c r="AG20" s="75" t="s">
        <v>18</v>
      </c>
      <c r="AH20" s="77" t="s">
        <v>134</v>
      </c>
      <c r="AI20" s="77" t="s">
        <v>134</v>
      </c>
      <c r="AJ20" s="77" t="s">
        <v>134</v>
      </c>
      <c r="AK20" s="77"/>
      <c r="AL20" s="78" t="s">
        <v>135</v>
      </c>
      <c r="AM20" s="79" t="s">
        <v>0</v>
      </c>
      <c r="AN20" s="80" t="s">
        <v>136</v>
      </c>
    </row>
    <row r="21" spans="1:40" ht="18.75" thickBot="1" x14ac:dyDescent="0.3">
      <c r="B21" s="172"/>
      <c r="C21" s="172"/>
      <c r="D21" s="172"/>
      <c r="E21" s="172" t="s">
        <v>43</v>
      </c>
      <c r="F21" s="172" t="s">
        <v>21</v>
      </c>
      <c r="G21" s="177"/>
      <c r="H21" s="180"/>
      <c r="I21" s="179" t="s">
        <v>3</v>
      </c>
      <c r="J21" s="172" t="s">
        <v>63</v>
      </c>
      <c r="K21" s="172" t="s">
        <v>2</v>
      </c>
      <c r="L21" s="172" t="s">
        <v>12</v>
      </c>
      <c r="M21" s="181" t="s">
        <v>158</v>
      </c>
      <c r="N21" s="190"/>
      <c r="O21" s="182" t="s">
        <v>160</v>
      </c>
      <c r="P21" s="182" t="s">
        <v>168</v>
      </c>
      <c r="Q21" s="174" t="s">
        <v>170</v>
      </c>
      <c r="R21" s="182" t="s">
        <v>168</v>
      </c>
      <c r="S21" s="174" t="s">
        <v>170</v>
      </c>
      <c r="T21" s="174" t="s">
        <v>86</v>
      </c>
      <c r="U21" s="182" t="s">
        <v>160</v>
      </c>
      <c r="V21" s="231" t="s">
        <v>167</v>
      </c>
      <c r="W21" s="173"/>
      <c r="Y21" s="81" t="s">
        <v>2</v>
      </c>
      <c r="Z21" s="76" t="s">
        <v>15</v>
      </c>
      <c r="AA21" s="81" t="s">
        <v>2</v>
      </c>
      <c r="AB21" s="76" t="s">
        <v>15</v>
      </c>
      <c r="AC21" s="81" t="s">
        <v>2</v>
      </c>
      <c r="AD21" s="76" t="s">
        <v>15</v>
      </c>
      <c r="AE21" s="81" t="s">
        <v>17</v>
      </c>
      <c r="AF21" s="81" t="s">
        <v>31</v>
      </c>
      <c r="AG21" s="81" t="s">
        <v>30</v>
      </c>
      <c r="AH21" s="77" t="s">
        <v>17</v>
      </c>
      <c r="AI21" s="81" t="s">
        <v>56</v>
      </c>
      <c r="AJ21" s="81" t="s">
        <v>57</v>
      </c>
      <c r="AK21" s="77"/>
      <c r="AL21" s="78" t="s">
        <v>6</v>
      </c>
      <c r="AM21" s="79" t="s">
        <v>28</v>
      </c>
      <c r="AN21" s="80" t="s">
        <v>6</v>
      </c>
    </row>
    <row r="22" spans="1:40" ht="21" x14ac:dyDescent="0.35">
      <c r="B22" s="123"/>
      <c r="C22" s="124"/>
      <c r="D22" s="125"/>
      <c r="E22" s="107" t="s">
        <v>32</v>
      </c>
      <c r="F22" s="107" t="s">
        <v>137</v>
      </c>
      <c r="G22" s="107">
        <v>1</v>
      </c>
      <c r="H22" s="163">
        <v>1</v>
      </c>
      <c r="I22" s="126">
        <v>1276.7278610875449</v>
      </c>
      <c r="J22" s="107"/>
      <c r="K22" s="107"/>
      <c r="L22" s="107" t="s">
        <v>155</v>
      </c>
      <c r="M22" s="107"/>
      <c r="N22" s="191">
        <v>30913707000</v>
      </c>
      <c r="O22" s="183">
        <v>5.7489917E-4</v>
      </c>
      <c r="P22" s="166"/>
      <c r="Q22" s="166"/>
      <c r="R22" s="166"/>
      <c r="S22" s="166"/>
      <c r="T22" s="202">
        <f>2*PI()*I22*10^6/299792458*(0.01)^2</f>
        <v>2.6758237320473493E-3</v>
      </c>
      <c r="U22" s="212">
        <f>N22*O22</f>
        <v>17772264.495923191</v>
      </c>
      <c r="V22" s="212"/>
      <c r="W22" s="127"/>
      <c r="Y22" s="89"/>
      <c r="Z22" s="88">
        <v>1</v>
      </c>
      <c r="AA22" s="89"/>
      <c r="AB22" s="88">
        <v>0</v>
      </c>
      <c r="AC22" s="89"/>
      <c r="AD22" s="88">
        <v>0</v>
      </c>
      <c r="AE22" s="90" t="e">
        <f t="shared" ref="AE22:AE55" si="0">IF(Z22=0,(1-10^(Y22/20))/(1+10^(Y22/20)),(1+10^(Y22/20))/(1-10^(Y22/20)))</f>
        <v>#DIV/0!</v>
      </c>
      <c r="AF22" s="90">
        <f t="shared" ref="AF22:AF63" si="1">IF(AB22=0,(1-10^(AA22/20))/(1+10^(AA22/20)),(1+10^(AA22/20))/(1-10^(AA22/20)))</f>
        <v>0</v>
      </c>
      <c r="AG22" s="90">
        <f t="shared" ref="AG22:AG55" si="2">IF(AD22=0,(1-10^(AC22/20))/(1+10^(AC22/20)),(1+10^(AC22/20))/(1-10^(AC22/20)))</f>
        <v>0</v>
      </c>
      <c r="AH22" s="91" t="e">
        <f t="shared" ref="AH22:AH33" si="3">N22*(1+1/AE22)</f>
        <v>#DIV/0!</v>
      </c>
      <c r="AI22" s="92" t="e">
        <f t="shared" ref="AI22:AI33" si="4">N22*(1+1/AF22)</f>
        <v>#DIV/0!</v>
      </c>
      <c r="AJ22" s="91" t="e">
        <f t="shared" ref="AJ22:AJ33" si="5">N22*(1+1/AG22)</f>
        <v>#DIV/0!</v>
      </c>
      <c r="AK22" s="93" t="str">
        <f t="shared" ref="AK22:AK33" si="6">IF(Z22=1,"FPC overcoupled",IF(AB22=1,"HOM1 port overcoupled",IF(AD22=0,"no port overcoupled","HOM2 port overcoupled")))</f>
        <v>FPC overcoupled</v>
      </c>
      <c r="AL22" s="92" t="e">
        <f t="shared" ref="AL22:AL63" si="7">1/(1/AH22+1/AJ22+1/AI22)</f>
        <v>#DIV/0!</v>
      </c>
      <c r="AM22" s="94" t="e">
        <f t="shared" ref="AM22:AM33" si="8">IF(AK22="no port overcoupled",N22*(1+AE22+AG22+AF22),AL22)</f>
        <v>#DIV/0!</v>
      </c>
      <c r="AN22" s="97" t="e">
        <f t="shared" ref="AN22:AN33" si="9">N22/AM22</f>
        <v>#DIV/0!</v>
      </c>
    </row>
    <row r="23" spans="1:40" ht="21" x14ac:dyDescent="0.35">
      <c r="B23" s="128"/>
      <c r="C23" s="129"/>
      <c r="D23" s="130"/>
      <c r="E23" s="99"/>
      <c r="F23" s="99" t="s">
        <v>137</v>
      </c>
      <c r="G23" s="99">
        <f>1+G22</f>
        <v>2</v>
      </c>
      <c r="H23" s="99">
        <v>2</v>
      </c>
      <c r="I23" s="131">
        <v>1278.7939641109849</v>
      </c>
      <c r="J23" s="99"/>
      <c r="K23" s="99"/>
      <c r="L23" s="99" t="s">
        <v>155</v>
      </c>
      <c r="M23" s="99"/>
      <c r="N23" s="192">
        <v>10352711000</v>
      </c>
      <c r="O23" s="184">
        <v>2.5305002000000003E-4</v>
      </c>
      <c r="P23" s="167"/>
      <c r="Q23" s="167"/>
      <c r="R23" s="167"/>
      <c r="S23" s="167"/>
      <c r="T23" s="203">
        <f t="shared" ref="T23:T86" si="10">2*PI()*I23*10^6/299792458*(0.01)^2</f>
        <v>2.6801539637838654E-3</v>
      </c>
      <c r="U23" s="213">
        <f t="shared" ref="U23:U30" si="11">N23*O23</f>
        <v>2619753.7256042203</v>
      </c>
      <c r="V23" s="213"/>
      <c r="W23" s="132"/>
      <c r="Y23" s="89"/>
      <c r="Z23" s="88">
        <v>1</v>
      </c>
      <c r="AA23" s="89"/>
      <c r="AB23" s="88">
        <v>0</v>
      </c>
      <c r="AC23" s="89"/>
      <c r="AD23" s="88">
        <v>0</v>
      </c>
      <c r="AE23" s="90" t="e">
        <f t="shared" si="0"/>
        <v>#DIV/0!</v>
      </c>
      <c r="AF23" s="90">
        <f t="shared" si="1"/>
        <v>0</v>
      </c>
      <c r="AG23" s="90">
        <f t="shared" si="2"/>
        <v>0</v>
      </c>
      <c r="AH23" s="91" t="e">
        <f t="shared" si="3"/>
        <v>#DIV/0!</v>
      </c>
      <c r="AI23" s="92" t="e">
        <f t="shared" si="4"/>
        <v>#DIV/0!</v>
      </c>
      <c r="AJ23" s="91" t="e">
        <f t="shared" si="5"/>
        <v>#DIV/0!</v>
      </c>
      <c r="AK23" s="93" t="str">
        <f t="shared" si="6"/>
        <v>FPC overcoupled</v>
      </c>
      <c r="AL23" s="92" t="e">
        <f t="shared" si="7"/>
        <v>#DIV/0!</v>
      </c>
      <c r="AM23" s="94" t="e">
        <f t="shared" si="8"/>
        <v>#DIV/0!</v>
      </c>
      <c r="AN23" s="97" t="e">
        <f t="shared" si="9"/>
        <v>#DIV/0!</v>
      </c>
    </row>
    <row r="24" spans="1:40" ht="21" x14ac:dyDescent="0.35">
      <c r="B24" s="128"/>
      <c r="C24" s="129"/>
      <c r="D24" s="130"/>
      <c r="E24" s="99"/>
      <c r="F24" s="99" t="s">
        <v>137</v>
      </c>
      <c r="G24" s="99">
        <f t="shared" ref="G24:G87" si="12">1+G23</f>
        <v>3</v>
      </c>
      <c r="H24" s="99">
        <v>3</v>
      </c>
      <c r="I24" s="131">
        <v>1281.9743396370161</v>
      </c>
      <c r="J24" s="99"/>
      <c r="K24" s="99"/>
      <c r="L24" s="99" t="s">
        <v>155</v>
      </c>
      <c r="M24" s="99"/>
      <c r="N24" s="192">
        <v>7928496700</v>
      </c>
      <c r="O24" s="184">
        <v>1.0098496E-2</v>
      </c>
      <c r="P24" s="167"/>
      <c r="Q24" s="167"/>
      <c r="R24" s="167"/>
      <c r="S24" s="167"/>
      <c r="T24" s="203">
        <f t="shared" si="10"/>
        <v>2.6868195379980346E-3</v>
      </c>
      <c r="U24" s="213">
        <f t="shared" si="11"/>
        <v>80065892.210963205</v>
      </c>
      <c r="V24" s="213"/>
      <c r="W24" s="132"/>
      <c r="Y24" s="89"/>
      <c r="Z24" s="88">
        <v>1</v>
      </c>
      <c r="AA24" s="89"/>
      <c r="AB24" s="88">
        <v>0</v>
      </c>
      <c r="AC24" s="89"/>
      <c r="AD24" s="88">
        <v>0</v>
      </c>
      <c r="AE24" s="90" t="e">
        <f t="shared" si="0"/>
        <v>#DIV/0!</v>
      </c>
      <c r="AF24" s="90">
        <f t="shared" si="1"/>
        <v>0</v>
      </c>
      <c r="AG24" s="90">
        <f t="shared" si="2"/>
        <v>0</v>
      </c>
      <c r="AH24" s="91" t="e">
        <f t="shared" si="3"/>
        <v>#DIV/0!</v>
      </c>
      <c r="AI24" s="92" t="e">
        <f t="shared" si="4"/>
        <v>#DIV/0!</v>
      </c>
      <c r="AJ24" s="91" t="e">
        <f t="shared" si="5"/>
        <v>#DIV/0!</v>
      </c>
      <c r="AK24" s="93" t="str">
        <f t="shared" si="6"/>
        <v>FPC overcoupled</v>
      </c>
      <c r="AL24" s="92" t="e">
        <f t="shared" si="7"/>
        <v>#DIV/0!</v>
      </c>
      <c r="AM24" s="94" t="e">
        <f t="shared" si="8"/>
        <v>#DIV/0!</v>
      </c>
      <c r="AN24" s="97" t="e">
        <f t="shared" si="9"/>
        <v>#DIV/0!</v>
      </c>
    </row>
    <row r="25" spans="1:40" ht="21" x14ac:dyDescent="0.35">
      <c r="B25" s="128"/>
      <c r="C25" s="129"/>
      <c r="D25" s="130"/>
      <c r="E25" s="99"/>
      <c r="F25" s="99" t="s">
        <v>137</v>
      </c>
      <c r="G25" s="99">
        <f t="shared" si="12"/>
        <v>4</v>
      </c>
      <c r="H25" s="99">
        <v>4</v>
      </c>
      <c r="I25" s="131">
        <v>1285.8992001717716</v>
      </c>
      <c r="J25" s="99"/>
      <c r="K25" s="99"/>
      <c r="L25" s="99" t="s">
        <v>155</v>
      </c>
      <c r="M25" s="99"/>
      <c r="N25" s="192">
        <v>11535765000</v>
      </c>
      <c r="O25" s="184">
        <v>3.2771508999999998E-4</v>
      </c>
      <c r="P25" s="167"/>
      <c r="Q25" s="167"/>
      <c r="R25" s="167"/>
      <c r="S25" s="167"/>
      <c r="T25" s="203">
        <f t="shared" si="10"/>
        <v>2.6950454374116565E-3</v>
      </c>
      <c r="U25" s="213">
        <f t="shared" si="11"/>
        <v>3780444.2651938498</v>
      </c>
      <c r="V25" s="213"/>
      <c r="W25" s="132"/>
      <c r="Y25" s="89"/>
      <c r="Z25" s="88">
        <v>1</v>
      </c>
      <c r="AA25" s="89"/>
      <c r="AB25" s="88">
        <v>0</v>
      </c>
      <c r="AC25" s="89"/>
      <c r="AD25" s="88">
        <v>0</v>
      </c>
      <c r="AE25" s="90" t="e">
        <f t="shared" si="0"/>
        <v>#DIV/0!</v>
      </c>
      <c r="AF25" s="90">
        <f t="shared" si="1"/>
        <v>0</v>
      </c>
      <c r="AG25" s="90">
        <f t="shared" si="2"/>
        <v>0</v>
      </c>
      <c r="AH25" s="91" t="e">
        <f t="shared" si="3"/>
        <v>#DIV/0!</v>
      </c>
      <c r="AI25" s="92" t="e">
        <f t="shared" si="4"/>
        <v>#DIV/0!</v>
      </c>
      <c r="AJ25" s="91" t="e">
        <f t="shared" si="5"/>
        <v>#DIV/0!</v>
      </c>
      <c r="AK25" s="93" t="str">
        <f t="shared" si="6"/>
        <v>FPC overcoupled</v>
      </c>
      <c r="AL25" s="92" t="e">
        <f t="shared" si="7"/>
        <v>#DIV/0!</v>
      </c>
      <c r="AM25" s="94" t="e">
        <f t="shared" si="8"/>
        <v>#DIV/0!</v>
      </c>
      <c r="AN25" s="97" t="e">
        <f t="shared" si="9"/>
        <v>#DIV/0!</v>
      </c>
    </row>
    <row r="26" spans="1:40" ht="21" x14ac:dyDescent="0.35">
      <c r="B26" s="128"/>
      <c r="C26" s="129"/>
      <c r="D26" s="130"/>
      <c r="E26" s="99"/>
      <c r="F26" s="99" t="s">
        <v>137</v>
      </c>
      <c r="G26" s="99">
        <f t="shared" si="12"/>
        <v>5</v>
      </c>
      <c r="H26" s="99">
        <v>5</v>
      </c>
      <c r="I26" s="131">
        <v>1290.1047142307607</v>
      </c>
      <c r="J26" s="99"/>
      <c r="K26" s="99"/>
      <c r="L26" s="99" t="s">
        <v>155</v>
      </c>
      <c r="M26" s="99"/>
      <c r="N26" s="192">
        <v>78131226000</v>
      </c>
      <c r="O26" s="184">
        <v>2.3251904E-2</v>
      </c>
      <c r="P26" s="167"/>
      <c r="Q26" s="167"/>
      <c r="R26" s="167"/>
      <c r="S26" s="167"/>
      <c r="T26" s="203">
        <f t="shared" si="10"/>
        <v>2.7038595431169367E-3</v>
      </c>
      <c r="U26" s="213">
        <f t="shared" si="11"/>
        <v>1816699766.3543041</v>
      </c>
      <c r="V26" s="213"/>
      <c r="W26" s="132"/>
      <c r="Y26" s="89"/>
      <c r="Z26" s="88">
        <v>1</v>
      </c>
      <c r="AA26" s="89"/>
      <c r="AB26" s="88">
        <v>0</v>
      </c>
      <c r="AC26" s="89"/>
      <c r="AD26" s="88">
        <v>0</v>
      </c>
      <c r="AE26" s="90" t="e">
        <f t="shared" si="0"/>
        <v>#DIV/0!</v>
      </c>
      <c r="AF26" s="90">
        <f t="shared" si="1"/>
        <v>0</v>
      </c>
      <c r="AG26" s="90">
        <f t="shared" si="2"/>
        <v>0</v>
      </c>
      <c r="AH26" s="91" t="e">
        <f t="shared" si="3"/>
        <v>#DIV/0!</v>
      </c>
      <c r="AI26" s="92" t="e">
        <f t="shared" si="4"/>
        <v>#DIV/0!</v>
      </c>
      <c r="AJ26" s="91" t="e">
        <f t="shared" si="5"/>
        <v>#DIV/0!</v>
      </c>
      <c r="AK26" s="93" t="str">
        <f t="shared" si="6"/>
        <v>FPC overcoupled</v>
      </c>
      <c r="AL26" s="92" t="e">
        <f t="shared" si="7"/>
        <v>#DIV/0!</v>
      </c>
      <c r="AM26" s="94" t="e">
        <f t="shared" si="8"/>
        <v>#DIV/0!</v>
      </c>
      <c r="AN26" s="97" t="e">
        <f t="shared" si="9"/>
        <v>#DIV/0!</v>
      </c>
    </row>
    <row r="27" spans="1:40" ht="21" x14ac:dyDescent="0.35">
      <c r="B27" s="128"/>
      <c r="C27" s="129"/>
      <c r="D27" s="130"/>
      <c r="E27" s="99"/>
      <c r="F27" s="99" t="s">
        <v>137</v>
      </c>
      <c r="G27" s="99">
        <f t="shared" si="12"/>
        <v>6</v>
      </c>
      <c r="H27" s="99">
        <v>6</v>
      </c>
      <c r="I27" s="131">
        <v>1294.0864396516461</v>
      </c>
      <c r="J27" s="99"/>
      <c r="K27" s="99"/>
      <c r="L27" s="99" t="s">
        <v>155</v>
      </c>
      <c r="M27" s="99"/>
      <c r="N27" s="192">
        <v>45372025000</v>
      </c>
      <c r="O27" s="184">
        <v>8.4302836999999992E-3</v>
      </c>
      <c r="P27" s="167"/>
      <c r="Q27" s="167"/>
      <c r="R27" s="167"/>
      <c r="S27" s="167"/>
      <c r="T27" s="203">
        <f t="shared" si="10"/>
        <v>2.7122046225190781E-3</v>
      </c>
      <c r="U27" s="213">
        <f t="shared" si="11"/>
        <v>382499042.79349244</v>
      </c>
      <c r="V27" s="213"/>
      <c r="W27" s="132"/>
      <c r="Y27" s="89"/>
      <c r="Z27" s="88">
        <v>1</v>
      </c>
      <c r="AA27" s="89"/>
      <c r="AB27" s="88">
        <v>0</v>
      </c>
      <c r="AC27" s="89"/>
      <c r="AD27" s="88">
        <v>0</v>
      </c>
      <c r="AE27" s="90" t="e">
        <f t="shared" si="0"/>
        <v>#DIV/0!</v>
      </c>
      <c r="AF27" s="90">
        <f t="shared" si="1"/>
        <v>0</v>
      </c>
      <c r="AG27" s="90">
        <f t="shared" si="2"/>
        <v>0</v>
      </c>
      <c r="AH27" s="91" t="e">
        <f t="shared" si="3"/>
        <v>#DIV/0!</v>
      </c>
      <c r="AI27" s="92" t="e">
        <f t="shared" si="4"/>
        <v>#DIV/0!</v>
      </c>
      <c r="AJ27" s="91" t="e">
        <f t="shared" si="5"/>
        <v>#DIV/0!</v>
      </c>
      <c r="AK27" s="93" t="str">
        <f t="shared" si="6"/>
        <v>FPC overcoupled</v>
      </c>
      <c r="AL27" s="92" t="e">
        <f t="shared" si="7"/>
        <v>#DIV/0!</v>
      </c>
      <c r="AM27" s="94" t="e">
        <f t="shared" si="8"/>
        <v>#DIV/0!</v>
      </c>
      <c r="AN27" s="97" t="e">
        <f t="shared" si="9"/>
        <v>#DIV/0!</v>
      </c>
    </row>
    <row r="28" spans="1:40" ht="21" x14ac:dyDescent="0.35">
      <c r="B28" s="128"/>
      <c r="C28" s="129"/>
      <c r="D28" s="130"/>
      <c r="E28" s="99"/>
      <c r="F28" s="99" t="s">
        <v>137</v>
      </c>
      <c r="G28" s="99">
        <f t="shared" si="12"/>
        <v>7</v>
      </c>
      <c r="H28" s="99">
        <v>7</v>
      </c>
      <c r="I28" s="133">
        <v>1297.3544473410843</v>
      </c>
      <c r="J28" s="99"/>
      <c r="K28" s="99"/>
      <c r="L28" s="99" t="s">
        <v>155</v>
      </c>
      <c r="M28" s="99"/>
      <c r="N28" s="192">
        <v>47786822000</v>
      </c>
      <c r="O28" s="184">
        <v>5.2157271000000003E-3</v>
      </c>
      <c r="P28" s="167"/>
      <c r="Q28" s="167"/>
      <c r="R28" s="167"/>
      <c r="S28" s="167"/>
      <c r="T28" s="203">
        <f t="shared" si="10"/>
        <v>2.7190538601666869E-3</v>
      </c>
      <c r="U28" s="213">
        <f t="shared" si="11"/>
        <v>249243022.52827621</v>
      </c>
      <c r="V28" s="213"/>
      <c r="W28" s="132"/>
      <c r="Y28" s="89"/>
      <c r="Z28" s="88">
        <v>1</v>
      </c>
      <c r="AA28" s="89"/>
      <c r="AB28" s="88">
        <v>0</v>
      </c>
      <c r="AC28" s="89"/>
      <c r="AD28" s="88">
        <v>0</v>
      </c>
      <c r="AE28" s="90" t="e">
        <f t="shared" si="0"/>
        <v>#DIV/0!</v>
      </c>
      <c r="AF28" s="90">
        <f t="shared" si="1"/>
        <v>0</v>
      </c>
      <c r="AG28" s="90">
        <f t="shared" si="2"/>
        <v>0</v>
      </c>
      <c r="AH28" s="91" t="e">
        <f t="shared" si="3"/>
        <v>#DIV/0!</v>
      </c>
      <c r="AI28" s="92" t="e">
        <f t="shared" si="4"/>
        <v>#DIV/0!</v>
      </c>
      <c r="AJ28" s="91" t="e">
        <f t="shared" si="5"/>
        <v>#DIV/0!</v>
      </c>
      <c r="AK28" s="93" t="str">
        <f t="shared" si="6"/>
        <v>FPC overcoupled</v>
      </c>
      <c r="AL28" s="92" t="e">
        <f t="shared" si="7"/>
        <v>#DIV/0!</v>
      </c>
      <c r="AM28" s="94" t="e">
        <f t="shared" si="8"/>
        <v>#DIV/0!</v>
      </c>
      <c r="AN28" s="97" t="e">
        <f t="shared" si="9"/>
        <v>#DIV/0!</v>
      </c>
    </row>
    <row r="29" spans="1:40" ht="21" x14ac:dyDescent="0.35">
      <c r="B29" s="128"/>
      <c r="C29" s="129"/>
      <c r="D29" s="130"/>
      <c r="E29" s="99"/>
      <c r="F29" s="99" t="s">
        <v>137</v>
      </c>
      <c r="G29" s="99">
        <f t="shared" si="12"/>
        <v>8</v>
      </c>
      <c r="H29" s="99">
        <v>8</v>
      </c>
      <c r="I29" s="131">
        <v>1299.4940023662812</v>
      </c>
      <c r="J29" s="99"/>
      <c r="K29" s="99"/>
      <c r="L29" s="99" t="s">
        <v>155</v>
      </c>
      <c r="M29" s="99"/>
      <c r="N29" s="192">
        <v>9802399700</v>
      </c>
      <c r="O29" s="184">
        <v>0.17411604999999999</v>
      </c>
      <c r="P29" s="167"/>
      <c r="Q29" s="167"/>
      <c r="R29" s="167"/>
      <c r="S29" s="167"/>
      <c r="T29" s="203">
        <f t="shared" si="10"/>
        <v>2.7235380359154375E-3</v>
      </c>
      <c r="U29" s="213">
        <f t="shared" si="11"/>
        <v>1706755116.2851849</v>
      </c>
      <c r="V29" s="213"/>
      <c r="W29" s="132"/>
      <c r="Y29" s="90"/>
      <c r="Z29" s="85">
        <v>0</v>
      </c>
      <c r="AA29" s="90"/>
      <c r="AB29" s="85">
        <v>0</v>
      </c>
      <c r="AC29" s="90"/>
      <c r="AD29" s="85">
        <v>0</v>
      </c>
      <c r="AE29" s="90">
        <f>IF(Z29=0,(1-10^(Y29/20))/(1+10^(Y29/20)),(1+10^(Y29/20))/(1-10^(Y29/20)))</f>
        <v>0</v>
      </c>
      <c r="AF29" s="90">
        <f t="shared" si="1"/>
        <v>0</v>
      </c>
      <c r="AG29" s="90">
        <f>IF(AD29=0,(1-10^(AC29/20))/(1+10^(AC29/20)),(1+10^(AC29/20))/(1-10^(AC29/20)))</f>
        <v>0</v>
      </c>
      <c r="AH29" s="91" t="e">
        <f t="shared" si="3"/>
        <v>#DIV/0!</v>
      </c>
      <c r="AI29" s="92" t="e">
        <f t="shared" si="4"/>
        <v>#DIV/0!</v>
      </c>
      <c r="AJ29" s="91" t="e">
        <f t="shared" si="5"/>
        <v>#DIV/0!</v>
      </c>
      <c r="AK29" s="93" t="str">
        <f>IF(Z29=1,"FPC overcoupled",IF(AB29=1,"HOM1 port overcoupled",IF(AD29=0,"no port overcoupled","HOM2 port overcoupled")))</f>
        <v>no port overcoupled</v>
      </c>
      <c r="AL29" s="92" t="e">
        <f t="shared" si="7"/>
        <v>#DIV/0!</v>
      </c>
      <c r="AM29" s="94">
        <f t="shared" si="8"/>
        <v>9802399700</v>
      </c>
      <c r="AN29" s="97">
        <f t="shared" si="9"/>
        <v>1</v>
      </c>
    </row>
    <row r="30" spans="1:40" ht="21.75" thickBot="1" x14ac:dyDescent="0.4">
      <c r="A30" s="98"/>
      <c r="B30" s="134"/>
      <c r="C30" s="135"/>
      <c r="D30" s="136"/>
      <c r="E30" s="137"/>
      <c r="F30" s="137" t="s">
        <v>137</v>
      </c>
      <c r="G30" s="137">
        <f t="shared" si="12"/>
        <v>9</v>
      </c>
      <c r="H30" s="137">
        <v>9</v>
      </c>
      <c r="I30" s="138">
        <v>1300.25</v>
      </c>
      <c r="J30" s="137"/>
      <c r="K30" s="137"/>
      <c r="L30" s="137" t="s">
        <v>155</v>
      </c>
      <c r="M30" s="137"/>
      <c r="N30" s="193">
        <v>14079933000</v>
      </c>
      <c r="O30" s="199">
        <v>1013.1131</v>
      </c>
      <c r="P30" s="168"/>
      <c r="Q30" s="168"/>
      <c r="R30" s="168"/>
      <c r="S30" s="168"/>
      <c r="T30" s="204">
        <f t="shared" si="10"/>
        <v>2.7251224897926743E-3</v>
      </c>
      <c r="U30" s="214">
        <f t="shared" si="11"/>
        <v>14264564569422.301</v>
      </c>
      <c r="V30" s="214"/>
      <c r="W30" s="139"/>
      <c r="Y30" s="90"/>
      <c r="Z30" s="85">
        <v>0</v>
      </c>
      <c r="AA30" s="90"/>
      <c r="AB30" s="85">
        <v>0</v>
      </c>
      <c r="AC30" s="90"/>
      <c r="AD30" s="99">
        <v>1</v>
      </c>
      <c r="AE30" s="90">
        <f t="shared" si="0"/>
        <v>0</v>
      </c>
      <c r="AF30" s="90">
        <f t="shared" si="1"/>
        <v>0</v>
      </c>
      <c r="AG30" s="90" t="e">
        <f t="shared" si="2"/>
        <v>#DIV/0!</v>
      </c>
      <c r="AH30" s="91" t="e">
        <f t="shared" si="3"/>
        <v>#DIV/0!</v>
      </c>
      <c r="AI30" s="92" t="e">
        <f t="shared" si="4"/>
        <v>#DIV/0!</v>
      </c>
      <c r="AJ30" s="91" t="e">
        <f t="shared" si="5"/>
        <v>#DIV/0!</v>
      </c>
      <c r="AK30" s="93" t="str">
        <f t="shared" si="6"/>
        <v>HOM2 port overcoupled</v>
      </c>
      <c r="AL30" s="92" t="e">
        <f t="shared" si="7"/>
        <v>#DIV/0!</v>
      </c>
      <c r="AM30" s="94" t="e">
        <f t="shared" si="8"/>
        <v>#DIV/0!</v>
      </c>
      <c r="AN30" s="97" t="e">
        <f t="shared" si="9"/>
        <v>#DIV/0!</v>
      </c>
    </row>
    <row r="31" spans="1:40" ht="21" x14ac:dyDescent="0.35">
      <c r="A31" s="98"/>
      <c r="B31" s="102"/>
      <c r="C31" s="111"/>
      <c r="D31" s="112"/>
      <c r="E31" s="113"/>
      <c r="F31" s="113" t="s">
        <v>138</v>
      </c>
      <c r="G31" s="102">
        <f t="shared" si="12"/>
        <v>10</v>
      </c>
      <c r="H31" s="102"/>
      <c r="I31" s="114">
        <v>1447.0061007872871</v>
      </c>
      <c r="J31" s="113"/>
      <c r="K31" s="113"/>
      <c r="L31" s="113" t="s">
        <v>155</v>
      </c>
      <c r="M31" s="113"/>
      <c r="N31" s="194"/>
      <c r="O31" s="115">
        <v>3.7897904000000003E-2</v>
      </c>
      <c r="P31" s="115">
        <v>5.0662315999999999E-2</v>
      </c>
      <c r="Q31" s="115">
        <f>P31-O31</f>
        <v>1.2764411999999996E-2</v>
      </c>
      <c r="R31" s="115">
        <v>8.7038227999999995E-2</v>
      </c>
      <c r="S31" s="115">
        <f>R31-O31</f>
        <v>4.9140323999999992E-2</v>
      </c>
      <c r="T31" s="205">
        <f t="shared" si="10"/>
        <v>3.0327005330687495E-3</v>
      </c>
      <c r="U31" s="205"/>
      <c r="V31" s="194"/>
      <c r="W31" s="115"/>
      <c r="Y31" s="90"/>
      <c r="Z31" s="85">
        <v>0</v>
      </c>
      <c r="AA31" s="90"/>
      <c r="AB31" s="85">
        <v>0</v>
      </c>
      <c r="AC31" s="90"/>
      <c r="AD31" s="99">
        <v>1</v>
      </c>
      <c r="AE31" s="90">
        <f t="shared" si="0"/>
        <v>0</v>
      </c>
      <c r="AF31" s="90">
        <f t="shared" si="1"/>
        <v>0</v>
      </c>
      <c r="AG31" s="90" t="e">
        <f t="shared" si="2"/>
        <v>#DIV/0!</v>
      </c>
      <c r="AH31" s="91" t="e">
        <f t="shared" si="3"/>
        <v>#DIV/0!</v>
      </c>
      <c r="AI31" s="92" t="e">
        <f t="shared" si="4"/>
        <v>#DIV/0!</v>
      </c>
      <c r="AJ31" s="91" t="e">
        <f t="shared" si="5"/>
        <v>#DIV/0!</v>
      </c>
      <c r="AK31" s="93" t="str">
        <f t="shared" si="6"/>
        <v>HOM2 port overcoupled</v>
      </c>
      <c r="AL31" s="92" t="e">
        <f t="shared" si="7"/>
        <v>#DIV/0!</v>
      </c>
      <c r="AM31" s="94" t="e">
        <f t="shared" si="8"/>
        <v>#DIV/0!</v>
      </c>
      <c r="AN31" s="97" t="e">
        <f t="shared" si="9"/>
        <v>#DIV/0!</v>
      </c>
    </row>
    <row r="32" spans="1:40" ht="21" x14ac:dyDescent="0.35">
      <c r="A32" s="98"/>
      <c r="B32" s="82"/>
      <c r="C32" s="83"/>
      <c r="D32" s="84"/>
      <c r="E32" s="85"/>
      <c r="F32" s="85" t="s">
        <v>138</v>
      </c>
      <c r="G32" s="82">
        <f t="shared" si="12"/>
        <v>11</v>
      </c>
      <c r="H32" s="82"/>
      <c r="I32" s="95">
        <v>1447.0998549795054</v>
      </c>
      <c r="J32" s="85"/>
      <c r="K32" s="85"/>
      <c r="L32" s="85" t="s">
        <v>155</v>
      </c>
      <c r="M32" s="85"/>
      <c r="N32" s="94"/>
      <c r="O32" s="87">
        <v>3.6602287999999997E-2</v>
      </c>
      <c r="P32" s="87">
        <v>8.5479254000000005E-2</v>
      </c>
      <c r="Q32" s="87">
        <f t="shared" ref="Q32:Q92" si="13">P32-O32</f>
        <v>4.8876966000000008E-2</v>
      </c>
      <c r="R32" s="87">
        <v>1.7674146000000002E-2</v>
      </c>
      <c r="S32" s="87">
        <f t="shared" ref="S32:S92" si="14">R32-O32</f>
        <v>-1.8928141999999995E-2</v>
      </c>
      <c r="T32" s="206">
        <f t="shared" si="10"/>
        <v>3.0328970273257976E-3</v>
      </c>
      <c r="U32" s="206"/>
      <c r="V32" s="94"/>
      <c r="W32" s="97"/>
      <c r="Y32" s="90"/>
      <c r="Z32" s="85">
        <v>0</v>
      </c>
      <c r="AA32" s="90"/>
      <c r="AB32" s="85">
        <v>0</v>
      </c>
      <c r="AC32" s="90"/>
      <c r="AD32" s="99">
        <v>1</v>
      </c>
      <c r="AE32" s="90">
        <f t="shared" si="0"/>
        <v>0</v>
      </c>
      <c r="AF32" s="90">
        <f t="shared" si="1"/>
        <v>0</v>
      </c>
      <c r="AG32" s="90" t="e">
        <f t="shared" si="2"/>
        <v>#DIV/0!</v>
      </c>
      <c r="AH32" s="91" t="e">
        <f t="shared" si="3"/>
        <v>#DIV/0!</v>
      </c>
      <c r="AI32" s="92" t="e">
        <f t="shared" si="4"/>
        <v>#DIV/0!</v>
      </c>
      <c r="AJ32" s="91" t="e">
        <f t="shared" si="5"/>
        <v>#DIV/0!</v>
      </c>
      <c r="AK32" s="93" t="str">
        <f t="shared" si="6"/>
        <v>HOM2 port overcoupled</v>
      </c>
      <c r="AL32" s="92" t="e">
        <f t="shared" si="7"/>
        <v>#DIV/0!</v>
      </c>
      <c r="AM32" s="94" t="e">
        <f t="shared" si="8"/>
        <v>#DIV/0!</v>
      </c>
      <c r="AN32" s="97" t="e">
        <f t="shared" si="9"/>
        <v>#DIV/0!</v>
      </c>
    </row>
    <row r="33" spans="1:40" ht="21" x14ac:dyDescent="0.35">
      <c r="A33" s="98"/>
      <c r="B33" s="82"/>
      <c r="C33" s="83"/>
      <c r="D33" s="84"/>
      <c r="E33" s="85"/>
      <c r="F33" s="85" t="s">
        <v>138</v>
      </c>
      <c r="G33" s="82">
        <f t="shared" si="12"/>
        <v>12</v>
      </c>
      <c r="H33" s="82"/>
      <c r="I33" s="86">
        <v>1454.6164823967404</v>
      </c>
      <c r="J33" s="82"/>
      <c r="K33" s="82"/>
      <c r="L33" s="82" t="s">
        <v>155</v>
      </c>
      <c r="M33" s="82"/>
      <c r="N33" s="94"/>
      <c r="O33" s="87">
        <v>1.2684492E-6</v>
      </c>
      <c r="P33" s="87">
        <v>7.9852979999999995E-7</v>
      </c>
      <c r="Q33" s="87">
        <f t="shared" si="13"/>
        <v>-4.6991940000000001E-7</v>
      </c>
      <c r="R33" s="87">
        <v>3.4391261999999999E-7</v>
      </c>
      <c r="S33" s="87">
        <f t="shared" si="14"/>
        <v>-9.2453657999999992E-7</v>
      </c>
      <c r="T33" s="206">
        <f t="shared" si="10"/>
        <v>3.0486507134800749E-3</v>
      </c>
      <c r="U33" s="206"/>
      <c r="V33" s="94"/>
      <c r="W33" s="87"/>
      <c r="Y33" s="89"/>
      <c r="Z33" s="82">
        <v>0</v>
      </c>
      <c r="AA33" s="89"/>
      <c r="AB33" s="82">
        <v>0</v>
      </c>
      <c r="AC33" s="89"/>
      <c r="AD33" s="82">
        <v>0</v>
      </c>
      <c r="AE33" s="89">
        <f t="shared" si="0"/>
        <v>0</v>
      </c>
      <c r="AF33" s="89">
        <f t="shared" si="1"/>
        <v>0</v>
      </c>
      <c r="AG33" s="89">
        <f t="shared" si="2"/>
        <v>0</v>
      </c>
      <c r="AH33" s="100" t="e">
        <f t="shared" si="3"/>
        <v>#DIV/0!</v>
      </c>
      <c r="AI33" s="94" t="e">
        <f t="shared" si="4"/>
        <v>#DIV/0!</v>
      </c>
      <c r="AJ33" s="100" t="e">
        <f t="shared" si="5"/>
        <v>#DIV/0!</v>
      </c>
      <c r="AK33" s="93" t="str">
        <f t="shared" si="6"/>
        <v>no port overcoupled</v>
      </c>
      <c r="AL33" s="92" t="e">
        <f t="shared" si="7"/>
        <v>#DIV/0!</v>
      </c>
      <c r="AM33" s="94">
        <f t="shared" si="8"/>
        <v>0</v>
      </c>
      <c r="AN33" s="87" t="e">
        <f t="shared" si="9"/>
        <v>#DIV/0!</v>
      </c>
    </row>
    <row r="34" spans="1:40" ht="21.75" thickBot="1" x14ac:dyDescent="0.4">
      <c r="A34" s="98"/>
      <c r="B34" s="105"/>
      <c r="C34" s="116"/>
      <c r="D34" s="117"/>
      <c r="E34" s="118"/>
      <c r="F34" s="118" t="s">
        <v>138</v>
      </c>
      <c r="G34" s="105">
        <f t="shared" si="12"/>
        <v>13</v>
      </c>
      <c r="H34" s="105"/>
      <c r="I34" s="119">
        <v>1454.6186813223578</v>
      </c>
      <c r="J34" s="105"/>
      <c r="K34" s="105"/>
      <c r="L34" s="105" t="s">
        <v>155</v>
      </c>
      <c r="M34" s="105"/>
      <c r="N34" s="96"/>
      <c r="O34" s="120">
        <v>1.0714791999999999E-5</v>
      </c>
      <c r="P34" s="120">
        <v>8.7484147000000003E-6</v>
      </c>
      <c r="Q34" s="120">
        <f t="shared" si="13"/>
        <v>-1.9663772999999989E-6</v>
      </c>
      <c r="R34" s="120">
        <v>3.6909131000000002E-6</v>
      </c>
      <c r="S34" s="120">
        <f t="shared" si="14"/>
        <v>-7.0238788999999991E-6</v>
      </c>
      <c r="T34" s="207">
        <f t="shared" si="10"/>
        <v>3.0486553220873832E-3</v>
      </c>
      <c r="U34" s="207"/>
      <c r="V34" s="96"/>
      <c r="W34" s="120"/>
      <c r="Y34" s="89"/>
      <c r="Z34" s="82"/>
      <c r="AA34" s="89"/>
      <c r="AB34" s="82"/>
      <c r="AC34" s="89"/>
      <c r="AD34" s="82"/>
      <c r="AE34" s="89"/>
      <c r="AF34" s="89"/>
      <c r="AG34" s="89"/>
      <c r="AH34" s="100"/>
      <c r="AI34" s="94"/>
      <c r="AJ34" s="100"/>
      <c r="AK34" s="93"/>
      <c r="AL34" s="92"/>
      <c r="AM34" s="94"/>
      <c r="AN34" s="87"/>
    </row>
    <row r="35" spans="1:40" ht="21" x14ac:dyDescent="0.35">
      <c r="A35" s="98"/>
      <c r="B35" s="140"/>
      <c r="C35" s="141"/>
      <c r="D35" s="142"/>
      <c r="E35" s="143"/>
      <c r="F35" s="143" t="s">
        <v>138</v>
      </c>
      <c r="G35" s="143">
        <f t="shared" si="12"/>
        <v>14</v>
      </c>
      <c r="H35" s="143">
        <v>1</v>
      </c>
      <c r="I35" s="144">
        <v>1620.1613980625414</v>
      </c>
      <c r="J35" s="143"/>
      <c r="K35" s="143"/>
      <c r="L35" s="143" t="s">
        <v>155</v>
      </c>
      <c r="M35" s="143"/>
      <c r="N35" s="195">
        <v>205888.96</v>
      </c>
      <c r="O35" s="185">
        <v>1.0390078000000001E-4</v>
      </c>
      <c r="P35" s="185">
        <v>2.0408771E-3</v>
      </c>
      <c r="Q35" s="185">
        <f t="shared" si="13"/>
        <v>1.93697632E-3</v>
      </c>
      <c r="R35" s="185">
        <v>5.2184476000000004E-3</v>
      </c>
      <c r="S35" s="185">
        <f t="shared" si="14"/>
        <v>5.1145468200000004E-3</v>
      </c>
      <c r="T35" s="208">
        <f t="shared" si="10"/>
        <v>3.3956072008876547E-3</v>
      </c>
      <c r="U35" s="208"/>
      <c r="V35" s="230">
        <f>N35*MAX(Q35,S35)/T35</f>
        <v>310114.99956939433</v>
      </c>
      <c r="W35" s="145"/>
      <c r="Y35" s="90"/>
      <c r="Z35" s="85">
        <v>0</v>
      </c>
      <c r="AA35" s="90"/>
      <c r="AB35" s="85">
        <v>0</v>
      </c>
      <c r="AC35" s="90"/>
      <c r="AD35" s="85">
        <v>0</v>
      </c>
      <c r="AE35" s="90">
        <f>IF(Z35=0,(1-10^(Y35/20))/(1+10^(Y35/20)),(1+10^(Y35/20))/(1-10^(Y35/20)))</f>
        <v>0</v>
      </c>
      <c r="AF35" s="90">
        <f t="shared" si="1"/>
        <v>0</v>
      </c>
      <c r="AG35" s="90">
        <f>IF(AD35=0,(1-10^(AC35/20))/(1+10^(AC35/20)),(1+10^(AC35/20))/(1-10^(AC35/20)))</f>
        <v>0</v>
      </c>
      <c r="AH35" s="91" t="e">
        <f>N35*(1+1/AE35)</f>
        <v>#DIV/0!</v>
      </c>
      <c r="AI35" s="92" t="e">
        <f>N35*(1+1/AF35)</f>
        <v>#DIV/0!</v>
      </c>
      <c r="AJ35" s="91" t="e">
        <f>N35*(1+1/AG35)</f>
        <v>#DIV/0!</v>
      </c>
      <c r="AK35" s="93" t="str">
        <f>IF(Z35=1,"FPC overcoupled",IF(AB35=1,"HOM1 port overcoupled",IF(AD35=0,"no port overcoupled","HOM2 port overcoupled")))</f>
        <v>no port overcoupled</v>
      </c>
      <c r="AL35" s="92" t="e">
        <f t="shared" si="7"/>
        <v>#DIV/0!</v>
      </c>
      <c r="AM35" s="94">
        <f>IF(AK35="no port overcoupled",N35*(1+AE35+AG35+AF35),AL35)</f>
        <v>205888.96</v>
      </c>
      <c r="AN35" s="97">
        <f>N35/AM35</f>
        <v>1</v>
      </c>
    </row>
    <row r="36" spans="1:40" ht="21" x14ac:dyDescent="0.35">
      <c r="A36" s="98"/>
      <c r="B36" s="146"/>
      <c r="C36" s="147"/>
      <c r="D36" s="148"/>
      <c r="E36" s="149"/>
      <c r="F36" s="149" t="s">
        <v>138</v>
      </c>
      <c r="G36" s="149">
        <f t="shared" si="12"/>
        <v>15</v>
      </c>
      <c r="H36" s="149">
        <v>1</v>
      </c>
      <c r="I36" s="150">
        <v>1620.1697939603519</v>
      </c>
      <c r="J36" s="149"/>
      <c r="K36" s="149"/>
      <c r="L36" s="149" t="s">
        <v>155</v>
      </c>
      <c r="M36" s="149"/>
      <c r="N36" s="196">
        <v>368992.8</v>
      </c>
      <c r="O36" s="186">
        <v>4.3379644000000001E-5</v>
      </c>
      <c r="P36" s="186">
        <v>1.2194768999999999E-2</v>
      </c>
      <c r="Q36" s="186">
        <f t="shared" si="13"/>
        <v>1.2151389355999999E-2</v>
      </c>
      <c r="R36" s="186">
        <v>5.1512338000000001E-3</v>
      </c>
      <c r="S36" s="186">
        <f t="shared" si="14"/>
        <v>5.1078541560000005E-3</v>
      </c>
      <c r="T36" s="209">
        <f t="shared" si="10"/>
        <v>3.3956247973882855E-3</v>
      </c>
      <c r="U36" s="209"/>
      <c r="V36" s="232">
        <f t="shared" ref="V36:V72" si="15">N36*MAX(Q36,S36)/T36</f>
        <v>1320456.602216267</v>
      </c>
      <c r="W36" s="151"/>
      <c r="Y36" s="90"/>
      <c r="Z36" s="85">
        <v>0</v>
      </c>
      <c r="AA36" s="90"/>
      <c r="AB36" s="85">
        <v>0</v>
      </c>
      <c r="AC36" s="90"/>
      <c r="AD36" s="85">
        <v>0</v>
      </c>
      <c r="AE36" s="90">
        <f>IF(Z36=0,(1-10^(Y36/20))/(1+10^(Y36/20)),(1+10^(Y36/20))/(1-10^(Y36/20)))</f>
        <v>0</v>
      </c>
      <c r="AF36" s="90">
        <f t="shared" si="1"/>
        <v>0</v>
      </c>
      <c r="AG36" s="90">
        <f>IF(AD36=0,(1-10^(AC36/20))/(1+10^(AC36/20)),(1+10^(AC36/20))/(1-10^(AC36/20)))</f>
        <v>0</v>
      </c>
      <c r="AH36" s="91" t="e">
        <f>N36*(1+1/AE36)</f>
        <v>#DIV/0!</v>
      </c>
      <c r="AI36" s="92" t="e">
        <f>N36*(1+1/AF36)</f>
        <v>#DIV/0!</v>
      </c>
      <c r="AJ36" s="91" t="e">
        <f>N36*(1+1/AG36)</f>
        <v>#DIV/0!</v>
      </c>
      <c r="AK36" s="93" t="str">
        <f>IF(Z36=1,"FPC overcoupled",IF(AB36=1,"HOM1 port overcoupled",IF(AD36=0,"no port overcoupled","HOM2 port overcoupled")))</f>
        <v>no port overcoupled</v>
      </c>
      <c r="AL36" s="92" t="e">
        <f t="shared" si="7"/>
        <v>#DIV/0!</v>
      </c>
      <c r="AM36" s="94">
        <f>IF(AK36="no port overcoupled",N36*(1+AE36+AG36+AF36),AL36)</f>
        <v>368992.8</v>
      </c>
      <c r="AN36" s="97">
        <f>N36/AM36</f>
        <v>1</v>
      </c>
    </row>
    <row r="37" spans="1:40" ht="21" x14ac:dyDescent="0.35">
      <c r="A37" s="98"/>
      <c r="B37" s="146"/>
      <c r="C37" s="147"/>
      <c r="D37" s="148"/>
      <c r="E37" s="149"/>
      <c r="F37" s="149" t="s">
        <v>138</v>
      </c>
      <c r="G37" s="149">
        <f t="shared" si="12"/>
        <v>16</v>
      </c>
      <c r="H37" s="149">
        <v>2</v>
      </c>
      <c r="I37" s="150">
        <v>1627.4287472757344</v>
      </c>
      <c r="J37" s="149"/>
      <c r="K37" s="149"/>
      <c r="L37" s="149" t="s">
        <v>155</v>
      </c>
      <c r="M37" s="149"/>
      <c r="N37" s="196">
        <v>113905.04</v>
      </c>
      <c r="O37" s="186">
        <v>8.1960914999999995E-4</v>
      </c>
      <c r="P37" s="186">
        <v>0.13719282999999999</v>
      </c>
      <c r="Q37" s="186">
        <f t="shared" si="13"/>
        <v>0.13637322084999998</v>
      </c>
      <c r="R37" s="186">
        <v>3.0641027000000002E-3</v>
      </c>
      <c r="S37" s="186">
        <f t="shared" si="14"/>
        <v>2.2444935500000002E-3</v>
      </c>
      <c r="T37" s="209">
        <f t="shared" si="10"/>
        <v>3.4108384385589099E-3</v>
      </c>
      <c r="U37" s="209"/>
      <c r="V37" s="232">
        <f t="shared" si="15"/>
        <v>4554187.3224611236</v>
      </c>
      <c r="W37" s="151"/>
      <c r="Y37" s="90"/>
      <c r="Z37" s="85">
        <v>0</v>
      </c>
      <c r="AA37" s="90"/>
      <c r="AB37" s="85">
        <v>0</v>
      </c>
      <c r="AC37" s="90"/>
      <c r="AD37" s="85">
        <v>0</v>
      </c>
      <c r="AE37" s="90">
        <f>IF(Z37=0,(1-10^(Y37/20))/(1+10^(Y37/20)),(1+10^(Y37/20))/(1-10^(Y37/20)))</f>
        <v>0</v>
      </c>
      <c r="AF37" s="90">
        <f t="shared" si="1"/>
        <v>0</v>
      </c>
      <c r="AG37" s="90">
        <f>IF(AD37=0,(1-10^(AC37/20))/(1+10^(AC37/20)),(1+10^(AC37/20))/(1-10^(AC37/20)))</f>
        <v>0</v>
      </c>
      <c r="AH37" s="91" t="e">
        <f>N37*(1+1/AE37)</f>
        <v>#DIV/0!</v>
      </c>
      <c r="AI37" s="92" t="e">
        <f>N37*(1+1/AF37)</f>
        <v>#DIV/0!</v>
      </c>
      <c r="AJ37" s="91" t="e">
        <f>N37*(1+1/AG37)</f>
        <v>#DIV/0!</v>
      </c>
      <c r="AK37" s="93" t="str">
        <f>IF(Z37=1,"FPC overcoupled",IF(AB37=1,"HOM1 port overcoupled",IF(AD37=0,"no port overcoupled","HOM2 port overcoupled")))</f>
        <v>no port overcoupled</v>
      </c>
      <c r="AL37" s="92" t="e">
        <f t="shared" si="7"/>
        <v>#DIV/0!</v>
      </c>
      <c r="AM37" s="94">
        <f>IF(AK37="no port overcoupled",N37*(1+AE37+AG37+AF37),AL37)</f>
        <v>113905.04</v>
      </c>
      <c r="AN37" s="97">
        <f>N37/AM37</f>
        <v>1</v>
      </c>
    </row>
    <row r="38" spans="1:40" ht="21" x14ac:dyDescent="0.35">
      <c r="A38" s="98"/>
      <c r="B38" s="146"/>
      <c r="C38" s="147"/>
      <c r="D38" s="148"/>
      <c r="E38" s="149"/>
      <c r="F38" s="149" t="s">
        <v>138</v>
      </c>
      <c r="G38" s="149">
        <f t="shared" si="12"/>
        <v>17</v>
      </c>
      <c r="H38" s="149">
        <v>2</v>
      </c>
      <c r="I38" s="150">
        <v>1627.4498369714254</v>
      </c>
      <c r="J38" s="149"/>
      <c r="K38" s="149"/>
      <c r="L38" s="149" t="s">
        <v>155</v>
      </c>
      <c r="M38" s="149"/>
      <c r="N38" s="196">
        <v>66279.524000000005</v>
      </c>
      <c r="O38" s="186">
        <v>1.9054151000000001E-4</v>
      </c>
      <c r="P38" s="186">
        <v>7.5850075000000001E-3</v>
      </c>
      <c r="Q38" s="186">
        <f t="shared" si="13"/>
        <v>7.3944659899999998E-3</v>
      </c>
      <c r="R38" s="186">
        <v>0.13859171000000001</v>
      </c>
      <c r="S38" s="186">
        <f t="shared" si="14"/>
        <v>0.13840116849</v>
      </c>
      <c r="T38" s="209">
        <f t="shared" si="10"/>
        <v>3.4108826392926384E-3</v>
      </c>
      <c r="U38" s="209"/>
      <c r="V38" s="232">
        <f t="shared" si="15"/>
        <v>2689381.1774372174</v>
      </c>
      <c r="W38" s="151"/>
      <c r="Y38" s="90"/>
      <c r="Z38" s="85">
        <v>0</v>
      </c>
      <c r="AA38" s="90"/>
      <c r="AB38" s="85">
        <v>0</v>
      </c>
      <c r="AC38" s="90"/>
      <c r="AD38" s="85">
        <v>0</v>
      </c>
      <c r="AE38" s="90">
        <f>IF(Z38=0,(1-10^(Y38/20))/(1+10^(Y38/20)),(1+10^(Y38/20))/(1-10^(Y38/20)))</f>
        <v>0</v>
      </c>
      <c r="AF38" s="90">
        <f t="shared" si="1"/>
        <v>0</v>
      </c>
      <c r="AG38" s="90">
        <f>IF(AD38=0,(1-10^(AC38/20))/(1+10^(AC38/20)),(1+10^(AC38/20))/(1-10^(AC38/20)))</f>
        <v>0</v>
      </c>
      <c r="AH38" s="91" t="e">
        <f>N38*(1+1/AE38)</f>
        <v>#DIV/0!</v>
      </c>
      <c r="AI38" s="92" t="e">
        <f>N38*(1+1/AF38)</f>
        <v>#DIV/0!</v>
      </c>
      <c r="AJ38" s="91" t="e">
        <f>N38*(1+1/AG38)</f>
        <v>#DIV/0!</v>
      </c>
      <c r="AK38" s="93" t="str">
        <f>IF(Z38=1,"FPC overcoupled",IF(AB38=1,"HOM1 port overcoupled",IF(AD38=0,"no port overcoupled","HOM2 port overcoupled")))</f>
        <v>no port overcoupled</v>
      </c>
      <c r="AL38" s="92" t="e">
        <f t="shared" si="7"/>
        <v>#DIV/0!</v>
      </c>
      <c r="AM38" s="94">
        <f>IF(AK38="no port overcoupled",N38*(1+AE38+AG38+AF38),AL38)</f>
        <v>66279.524000000005</v>
      </c>
      <c r="AN38" s="97">
        <f>N38/AM38</f>
        <v>1</v>
      </c>
    </row>
    <row r="39" spans="1:40" ht="21" x14ac:dyDescent="0.35">
      <c r="A39" s="98"/>
      <c r="B39" s="146"/>
      <c r="C39" s="147"/>
      <c r="D39" s="148"/>
      <c r="E39" s="149"/>
      <c r="F39" s="149" t="s">
        <v>138</v>
      </c>
      <c r="G39" s="149">
        <f t="shared" si="12"/>
        <v>18</v>
      </c>
      <c r="H39" s="149">
        <v>3</v>
      </c>
      <c r="I39" s="150">
        <v>1639.8783644613331</v>
      </c>
      <c r="J39" s="149"/>
      <c r="K39" s="149"/>
      <c r="L39" s="149" t="s">
        <v>155</v>
      </c>
      <c r="M39" s="149"/>
      <c r="N39" s="196">
        <v>52635.593000000001</v>
      </c>
      <c r="O39" s="186">
        <v>3.0898505999999999E-4</v>
      </c>
      <c r="P39" s="186">
        <v>4.5103513999999997E-2</v>
      </c>
      <c r="Q39" s="186">
        <f t="shared" si="13"/>
        <v>4.4794528939999995E-2</v>
      </c>
      <c r="R39" s="186">
        <v>7.5265184000000002E-4</v>
      </c>
      <c r="S39" s="186">
        <f t="shared" si="14"/>
        <v>4.4366678000000003E-4</v>
      </c>
      <c r="T39" s="209">
        <f t="shared" si="10"/>
        <v>3.4369309067625504E-3</v>
      </c>
      <c r="U39" s="209"/>
      <c r="V39" s="232">
        <f t="shared" si="15"/>
        <v>686015.12741305027</v>
      </c>
      <c r="W39" s="151"/>
      <c r="Y39" s="90"/>
      <c r="Z39" s="85"/>
      <c r="AA39" s="90"/>
      <c r="AB39" s="85"/>
      <c r="AC39" s="90"/>
      <c r="AD39" s="85"/>
      <c r="AE39" s="90"/>
      <c r="AF39" s="90"/>
      <c r="AG39" s="90"/>
      <c r="AH39" s="91"/>
      <c r="AI39" s="92"/>
      <c r="AJ39" s="91"/>
      <c r="AK39" s="93"/>
      <c r="AL39" s="92"/>
      <c r="AM39" s="94"/>
      <c r="AN39" s="97"/>
    </row>
    <row r="40" spans="1:40" ht="21" x14ac:dyDescent="0.35">
      <c r="A40" s="98"/>
      <c r="B40" s="146"/>
      <c r="C40" s="147"/>
      <c r="D40" s="148"/>
      <c r="E40" s="149"/>
      <c r="F40" s="149" t="s">
        <v>138</v>
      </c>
      <c r="G40" s="149">
        <f t="shared" si="12"/>
        <v>19</v>
      </c>
      <c r="H40" s="149">
        <v>3</v>
      </c>
      <c r="I40" s="150">
        <v>1639.9328378459375</v>
      </c>
      <c r="J40" s="149"/>
      <c r="K40" s="149"/>
      <c r="L40" s="149" t="s">
        <v>155</v>
      </c>
      <c r="M40" s="149"/>
      <c r="N40" s="196">
        <v>35557.879999999997</v>
      </c>
      <c r="O40" s="186">
        <v>5.4426207000000005E-4</v>
      </c>
      <c r="P40" s="186">
        <v>8.7349846000000001E-4</v>
      </c>
      <c r="Q40" s="186">
        <f t="shared" si="13"/>
        <v>3.2923638999999996E-4</v>
      </c>
      <c r="R40" s="186">
        <v>2.6877833E-2</v>
      </c>
      <c r="S40" s="186">
        <f t="shared" si="14"/>
        <v>2.6333570930000001E-2</v>
      </c>
      <c r="T40" s="209">
        <f t="shared" si="10"/>
        <v>3.4370450745345028E-3</v>
      </c>
      <c r="U40" s="209"/>
      <c r="V40" s="232">
        <f t="shared" si="15"/>
        <v>272433.42312793073</v>
      </c>
      <c r="W40" s="151"/>
      <c r="Y40" s="90"/>
      <c r="Z40" s="85"/>
      <c r="AA40" s="90"/>
      <c r="AB40" s="85"/>
      <c r="AC40" s="90"/>
      <c r="AD40" s="85"/>
      <c r="AE40" s="90"/>
      <c r="AF40" s="90"/>
      <c r="AG40" s="90"/>
      <c r="AH40" s="91"/>
      <c r="AI40" s="92"/>
      <c r="AJ40" s="91"/>
      <c r="AK40" s="93"/>
      <c r="AL40" s="92"/>
      <c r="AM40" s="94"/>
      <c r="AN40" s="97"/>
    </row>
    <row r="41" spans="1:40" ht="21" x14ac:dyDescent="0.35">
      <c r="B41" s="146"/>
      <c r="C41" s="147"/>
      <c r="D41" s="148"/>
      <c r="E41" s="149"/>
      <c r="F41" s="149" t="s">
        <v>138</v>
      </c>
      <c r="G41" s="149">
        <f t="shared" si="12"/>
        <v>20</v>
      </c>
      <c r="H41" s="149">
        <v>4</v>
      </c>
      <c r="I41" s="150">
        <v>1657.3711175984768</v>
      </c>
      <c r="J41" s="149"/>
      <c r="K41" s="149"/>
      <c r="L41" s="149" t="s">
        <v>155</v>
      </c>
      <c r="M41" s="149"/>
      <c r="N41" s="196">
        <v>28938.863000000001</v>
      </c>
      <c r="O41" s="186">
        <v>5.7182575999999998E-4</v>
      </c>
      <c r="P41" s="186">
        <v>0.83728488999999995</v>
      </c>
      <c r="Q41" s="186">
        <f t="shared" si="13"/>
        <v>0.83671306423999992</v>
      </c>
      <c r="R41" s="186">
        <v>1.3231835999999999E-3</v>
      </c>
      <c r="S41" s="186">
        <f t="shared" si="14"/>
        <v>7.5135783999999992E-4</v>
      </c>
      <c r="T41" s="209">
        <f t="shared" si="10"/>
        <v>3.4735930063452629E-3</v>
      </c>
      <c r="U41" s="209"/>
      <c r="V41" s="232">
        <f t="shared" si="15"/>
        <v>6970743.1734576738</v>
      </c>
      <c r="W41" s="151"/>
      <c r="Y41" s="90"/>
      <c r="Z41" s="85">
        <v>0</v>
      </c>
      <c r="AA41" s="90"/>
      <c r="AB41" s="85">
        <v>0</v>
      </c>
      <c r="AC41" s="90"/>
      <c r="AD41" s="85">
        <v>0</v>
      </c>
      <c r="AE41" s="90">
        <f t="shared" si="0"/>
        <v>0</v>
      </c>
      <c r="AF41" s="90">
        <f t="shared" si="1"/>
        <v>0</v>
      </c>
      <c r="AG41" s="90">
        <f t="shared" si="2"/>
        <v>0</v>
      </c>
      <c r="AH41" s="91" t="e">
        <f t="shared" ref="AH41:AH72" si="16">N41*(1+1/AE41)</f>
        <v>#DIV/0!</v>
      </c>
      <c r="AI41" s="92" t="e">
        <f t="shared" ref="AI41:AI72" si="17">N41*(1+1/AF41)</f>
        <v>#DIV/0!</v>
      </c>
      <c r="AJ41" s="91" t="e">
        <f t="shared" ref="AJ41:AJ72" si="18">N41*(1+1/AG41)</f>
        <v>#DIV/0!</v>
      </c>
      <c r="AK41" s="93" t="str">
        <f t="shared" ref="AK41:AK55" si="19">IF(Z41=1,"FPC overcoupled",IF(AB41=1,"HOM1 port overcoupled",IF(AD41=0,"no port overcoupled","HOM2 port overcoupled")))</f>
        <v>no port overcoupled</v>
      </c>
      <c r="AL41" s="92" t="e">
        <f t="shared" si="7"/>
        <v>#DIV/0!</v>
      </c>
      <c r="AM41" s="94">
        <f t="shared" ref="AM41:AM72" si="20">IF(AK41="no port overcoupled",N41*(1+AE41+AG41+AF41),AL41)</f>
        <v>28938.863000000001</v>
      </c>
      <c r="AN41" s="97">
        <f t="shared" ref="AN41:AN72" si="21">N41/AM41</f>
        <v>1</v>
      </c>
    </row>
    <row r="42" spans="1:40" ht="21" x14ac:dyDescent="0.35">
      <c r="B42" s="146"/>
      <c r="C42" s="147"/>
      <c r="D42" s="148"/>
      <c r="E42" s="149"/>
      <c r="F42" s="149" t="s">
        <v>138</v>
      </c>
      <c r="G42" s="149">
        <f t="shared" si="12"/>
        <v>21</v>
      </c>
      <c r="H42" s="149">
        <v>4</v>
      </c>
      <c r="I42" s="150">
        <v>1657.4920585074142</v>
      </c>
      <c r="J42" s="149"/>
      <c r="K42" s="149"/>
      <c r="L42" s="149" t="s">
        <v>155</v>
      </c>
      <c r="M42" s="149"/>
      <c r="N42" s="196">
        <v>24066.030999999999</v>
      </c>
      <c r="O42" s="186">
        <v>1.2739667999999999E-3</v>
      </c>
      <c r="P42" s="186">
        <v>5.9645450999999997E-4</v>
      </c>
      <c r="Q42" s="186">
        <f t="shared" si="13"/>
        <v>-6.7751228999999994E-4</v>
      </c>
      <c r="R42" s="186">
        <v>0.74758734999999998</v>
      </c>
      <c r="S42" s="186">
        <f t="shared" si="14"/>
        <v>0.74631338319999996</v>
      </c>
      <c r="T42" s="209">
        <f t="shared" si="10"/>
        <v>3.4738464797472099E-3</v>
      </c>
      <c r="U42" s="209"/>
      <c r="V42" s="232">
        <f t="shared" si="15"/>
        <v>5170292.1014267383</v>
      </c>
      <c r="W42" s="151"/>
      <c r="Y42" s="90"/>
      <c r="Z42" s="85">
        <v>0</v>
      </c>
      <c r="AA42" s="90"/>
      <c r="AB42" s="85">
        <v>0</v>
      </c>
      <c r="AC42" s="90"/>
      <c r="AD42" s="85">
        <v>0</v>
      </c>
      <c r="AE42" s="90">
        <f>IF(Z42=0,(1-10^(Y42/20))/(1+10^(Y42/20)),(1+10^(Y42/20))/(1-10^(Y42/20)))</f>
        <v>0</v>
      </c>
      <c r="AF42" s="90">
        <f t="shared" si="1"/>
        <v>0</v>
      </c>
      <c r="AG42" s="90">
        <f>IF(AD42=0,(1-10^(AC42/20))/(1+10^(AC42/20)),(1+10^(AC42/20))/(1-10^(AC42/20)))</f>
        <v>0</v>
      </c>
      <c r="AH42" s="91" t="e">
        <f t="shared" si="16"/>
        <v>#DIV/0!</v>
      </c>
      <c r="AI42" s="92" t="e">
        <f t="shared" si="17"/>
        <v>#DIV/0!</v>
      </c>
      <c r="AJ42" s="91" t="e">
        <f t="shared" si="18"/>
        <v>#DIV/0!</v>
      </c>
      <c r="AK42" s="93" t="str">
        <f>IF(Z42=1,"FPC overcoupled",IF(AB42=1,"HOM1 port overcoupled",IF(AD42=0,"no port overcoupled","HOM2 port overcoupled")))</f>
        <v>no port overcoupled</v>
      </c>
      <c r="AL42" s="92" t="e">
        <f t="shared" si="7"/>
        <v>#DIV/0!</v>
      </c>
      <c r="AM42" s="94">
        <f t="shared" si="20"/>
        <v>24066.030999999999</v>
      </c>
      <c r="AN42" s="97">
        <f t="shared" si="21"/>
        <v>1</v>
      </c>
    </row>
    <row r="43" spans="1:40" ht="21" x14ac:dyDescent="0.35">
      <c r="B43" s="146"/>
      <c r="C43" s="147"/>
      <c r="D43" s="148"/>
      <c r="E43" s="149"/>
      <c r="F43" s="149" t="s">
        <v>138</v>
      </c>
      <c r="G43" s="149">
        <f t="shared" si="12"/>
        <v>22</v>
      </c>
      <c r="H43" s="149">
        <v>5</v>
      </c>
      <c r="I43" s="150">
        <v>1679.3282894452225</v>
      </c>
      <c r="J43" s="149"/>
      <c r="K43" s="149"/>
      <c r="L43" s="149" t="s">
        <v>155</v>
      </c>
      <c r="M43" s="149"/>
      <c r="N43" s="196">
        <v>17885.68</v>
      </c>
      <c r="O43" s="186">
        <v>1.7154691999999999E-3</v>
      </c>
      <c r="P43" s="186">
        <v>9.5643723000000003E-3</v>
      </c>
      <c r="Q43" s="186">
        <f t="shared" si="13"/>
        <v>7.8489031000000004E-3</v>
      </c>
      <c r="R43" s="186">
        <v>1.4457151E-3</v>
      </c>
      <c r="S43" s="186">
        <f t="shared" si="14"/>
        <v>-2.697540999999999E-4</v>
      </c>
      <c r="T43" s="209">
        <f t="shared" si="10"/>
        <v>3.5196118356564023E-3</v>
      </c>
      <c r="U43" s="209"/>
      <c r="V43" s="232">
        <f t="shared" si="15"/>
        <v>39885.923719036138</v>
      </c>
      <c r="W43" s="151"/>
      <c r="Y43" s="89"/>
      <c r="Z43" s="82">
        <v>0</v>
      </c>
      <c r="AA43" s="89"/>
      <c r="AB43" s="82">
        <v>0</v>
      </c>
      <c r="AC43" s="89"/>
      <c r="AD43" s="82">
        <v>0</v>
      </c>
      <c r="AE43" s="89">
        <f t="shared" si="0"/>
        <v>0</v>
      </c>
      <c r="AF43" s="89">
        <f t="shared" si="1"/>
        <v>0</v>
      </c>
      <c r="AG43" s="89">
        <f t="shared" si="2"/>
        <v>0</v>
      </c>
      <c r="AH43" s="100" t="e">
        <f t="shared" si="16"/>
        <v>#DIV/0!</v>
      </c>
      <c r="AI43" s="94" t="e">
        <f t="shared" si="17"/>
        <v>#DIV/0!</v>
      </c>
      <c r="AJ43" s="100" t="e">
        <f t="shared" si="18"/>
        <v>#DIV/0!</v>
      </c>
      <c r="AK43" s="93" t="str">
        <f t="shared" si="19"/>
        <v>no port overcoupled</v>
      </c>
      <c r="AL43" s="94" t="e">
        <f t="shared" si="7"/>
        <v>#DIV/0!</v>
      </c>
      <c r="AM43" s="94">
        <f t="shared" si="20"/>
        <v>17885.68</v>
      </c>
      <c r="AN43" s="87">
        <f t="shared" si="21"/>
        <v>1</v>
      </c>
    </row>
    <row r="44" spans="1:40" ht="21" x14ac:dyDescent="0.35">
      <c r="B44" s="146"/>
      <c r="C44" s="147"/>
      <c r="D44" s="148"/>
      <c r="E44" s="149"/>
      <c r="F44" s="149" t="s">
        <v>138</v>
      </c>
      <c r="G44" s="149">
        <f t="shared" si="12"/>
        <v>23</v>
      </c>
      <c r="H44" s="149">
        <v>5</v>
      </c>
      <c r="I44" s="150">
        <v>1679.5171971459599</v>
      </c>
      <c r="J44" s="149"/>
      <c r="K44" s="149"/>
      <c r="L44" s="149" t="s">
        <v>155</v>
      </c>
      <c r="M44" s="149"/>
      <c r="N44" s="196">
        <v>17934.985000000001</v>
      </c>
      <c r="O44" s="186">
        <v>1.7118586999999999E-3</v>
      </c>
      <c r="P44" s="186">
        <v>1.9563625999999999E-3</v>
      </c>
      <c r="Q44" s="186">
        <f t="shared" si="13"/>
        <v>2.4450389999999995E-4</v>
      </c>
      <c r="R44" s="186">
        <v>1.7925262000000001E-2</v>
      </c>
      <c r="S44" s="186">
        <f t="shared" si="14"/>
        <v>1.6213403300000002E-2</v>
      </c>
      <c r="T44" s="209">
        <f t="shared" si="10"/>
        <v>3.5200077569206016E-3</v>
      </c>
      <c r="U44" s="209"/>
      <c r="V44" s="232">
        <f t="shared" si="15"/>
        <v>82609.802325787779</v>
      </c>
      <c r="W44" s="151"/>
      <c r="Y44" s="89"/>
      <c r="Z44" s="82">
        <v>0</v>
      </c>
      <c r="AA44" s="89"/>
      <c r="AB44" s="82">
        <v>0</v>
      </c>
      <c r="AC44" s="89"/>
      <c r="AD44" s="82">
        <v>0</v>
      </c>
      <c r="AE44" s="89">
        <f t="shared" si="0"/>
        <v>0</v>
      </c>
      <c r="AF44" s="89">
        <f t="shared" si="1"/>
        <v>0</v>
      </c>
      <c r="AG44" s="89">
        <f t="shared" si="2"/>
        <v>0</v>
      </c>
      <c r="AH44" s="100" t="e">
        <f t="shared" si="16"/>
        <v>#DIV/0!</v>
      </c>
      <c r="AI44" s="94" t="e">
        <f t="shared" si="17"/>
        <v>#DIV/0!</v>
      </c>
      <c r="AJ44" s="100" t="e">
        <f t="shared" si="18"/>
        <v>#DIV/0!</v>
      </c>
      <c r="AK44" s="93" t="str">
        <f t="shared" si="19"/>
        <v>no port overcoupled</v>
      </c>
      <c r="AL44" s="94" t="e">
        <f t="shared" si="7"/>
        <v>#DIV/0!</v>
      </c>
      <c r="AM44" s="94">
        <f t="shared" si="20"/>
        <v>17934.985000000001</v>
      </c>
      <c r="AN44" s="87">
        <f t="shared" si="21"/>
        <v>1</v>
      </c>
    </row>
    <row r="45" spans="1:40" ht="21" x14ac:dyDescent="0.35">
      <c r="B45" s="146"/>
      <c r="C45" s="147"/>
      <c r="D45" s="148"/>
      <c r="E45" s="149"/>
      <c r="F45" s="149" t="s">
        <v>138</v>
      </c>
      <c r="G45" s="149">
        <f t="shared" si="12"/>
        <v>24</v>
      </c>
      <c r="H45" s="149">
        <v>6</v>
      </c>
      <c r="I45" s="150">
        <v>1704.7616628390342</v>
      </c>
      <c r="J45" s="149"/>
      <c r="K45" s="149"/>
      <c r="L45" s="149" t="s">
        <v>155</v>
      </c>
      <c r="M45" s="149"/>
      <c r="N45" s="196">
        <v>12119.721</v>
      </c>
      <c r="O45" s="186">
        <v>1.3868063999999999E-3</v>
      </c>
      <c r="P45" s="198">
        <v>9.6737085999999994</v>
      </c>
      <c r="Q45" s="198">
        <f t="shared" si="13"/>
        <v>9.6723217936000001</v>
      </c>
      <c r="R45" s="186">
        <v>0.14570203000000001</v>
      </c>
      <c r="S45" s="186">
        <f t="shared" si="14"/>
        <v>0.14431522360000001</v>
      </c>
      <c r="T45" s="209">
        <f t="shared" si="10"/>
        <v>3.5729162446752612E-3</v>
      </c>
      <c r="U45" s="209"/>
      <c r="V45" s="233">
        <f t="shared" si="15"/>
        <v>32809568.859990481</v>
      </c>
      <c r="W45" s="151"/>
      <c r="Y45" s="89"/>
      <c r="Z45" s="82">
        <v>0</v>
      </c>
      <c r="AA45" s="89"/>
      <c r="AB45" s="82">
        <v>0</v>
      </c>
      <c r="AC45" s="89"/>
      <c r="AD45" s="82">
        <v>0</v>
      </c>
      <c r="AE45" s="89">
        <f t="shared" si="0"/>
        <v>0</v>
      </c>
      <c r="AF45" s="89">
        <f t="shared" si="1"/>
        <v>0</v>
      </c>
      <c r="AG45" s="89">
        <f t="shared" si="2"/>
        <v>0</v>
      </c>
      <c r="AH45" s="100" t="e">
        <f t="shared" si="16"/>
        <v>#DIV/0!</v>
      </c>
      <c r="AI45" s="94" t="e">
        <f t="shared" si="17"/>
        <v>#DIV/0!</v>
      </c>
      <c r="AJ45" s="100" t="e">
        <f t="shared" si="18"/>
        <v>#DIV/0!</v>
      </c>
      <c r="AK45" s="93" t="str">
        <f t="shared" si="19"/>
        <v>no port overcoupled</v>
      </c>
      <c r="AL45" s="94" t="e">
        <f t="shared" si="7"/>
        <v>#DIV/0!</v>
      </c>
      <c r="AM45" s="94">
        <f t="shared" si="20"/>
        <v>12119.721</v>
      </c>
      <c r="AN45" s="87">
        <f t="shared" si="21"/>
        <v>1</v>
      </c>
    </row>
    <row r="46" spans="1:40" ht="21" x14ac:dyDescent="0.35">
      <c r="B46" s="146"/>
      <c r="C46" s="147"/>
      <c r="D46" s="148"/>
      <c r="E46" s="149"/>
      <c r="F46" s="149" t="s">
        <v>138</v>
      </c>
      <c r="G46" s="149">
        <f t="shared" si="12"/>
        <v>25</v>
      </c>
      <c r="H46" s="149">
        <v>6</v>
      </c>
      <c r="I46" s="150">
        <v>1705.011840603556</v>
      </c>
      <c r="J46" s="149"/>
      <c r="K46" s="149"/>
      <c r="L46" s="149" t="s">
        <v>155</v>
      </c>
      <c r="M46" s="149"/>
      <c r="N46" s="196">
        <v>13792.931</v>
      </c>
      <c r="O46" s="186">
        <v>1.3563299E-3</v>
      </c>
      <c r="P46" s="186">
        <v>0.14310862999999999</v>
      </c>
      <c r="Q46" s="186">
        <f t="shared" si="13"/>
        <v>0.14175230009999998</v>
      </c>
      <c r="R46" s="198">
        <v>9.3270441000000002</v>
      </c>
      <c r="S46" s="198">
        <f t="shared" si="14"/>
        <v>9.3256877701000001</v>
      </c>
      <c r="T46" s="209">
        <f t="shared" si="10"/>
        <v>3.5734405784976367E-3</v>
      </c>
      <c r="U46" s="209"/>
      <c r="V46" s="233">
        <f t="shared" si="15"/>
        <v>35995720.40305531</v>
      </c>
      <c r="W46" s="151"/>
      <c r="Y46" s="89"/>
      <c r="Z46" s="82">
        <v>0</v>
      </c>
      <c r="AA46" s="89"/>
      <c r="AB46" s="82">
        <v>0</v>
      </c>
      <c r="AC46" s="89"/>
      <c r="AD46" s="82">
        <v>0</v>
      </c>
      <c r="AE46" s="89">
        <f t="shared" si="0"/>
        <v>0</v>
      </c>
      <c r="AF46" s="89">
        <f t="shared" si="1"/>
        <v>0</v>
      </c>
      <c r="AG46" s="89">
        <f t="shared" si="2"/>
        <v>0</v>
      </c>
      <c r="AH46" s="100" t="e">
        <f t="shared" si="16"/>
        <v>#DIV/0!</v>
      </c>
      <c r="AI46" s="94" t="e">
        <f t="shared" si="17"/>
        <v>#DIV/0!</v>
      </c>
      <c r="AJ46" s="100" t="e">
        <f t="shared" si="18"/>
        <v>#DIV/0!</v>
      </c>
      <c r="AK46" s="93" t="str">
        <f t="shared" si="19"/>
        <v>no port overcoupled</v>
      </c>
      <c r="AL46" s="94" t="e">
        <f t="shared" si="7"/>
        <v>#DIV/0!</v>
      </c>
      <c r="AM46" s="94">
        <f t="shared" si="20"/>
        <v>13792.931</v>
      </c>
      <c r="AN46" s="87">
        <f t="shared" si="21"/>
        <v>1</v>
      </c>
    </row>
    <row r="47" spans="1:40" ht="21" x14ac:dyDescent="0.35">
      <c r="B47" s="146"/>
      <c r="C47" s="147"/>
      <c r="D47" s="148"/>
      <c r="E47" s="149"/>
      <c r="F47" s="149" t="s">
        <v>138</v>
      </c>
      <c r="G47" s="149">
        <f t="shared" si="12"/>
        <v>26</v>
      </c>
      <c r="H47" s="149">
        <v>7</v>
      </c>
      <c r="I47" s="150">
        <v>1732.3200979393985</v>
      </c>
      <c r="J47" s="149"/>
      <c r="K47" s="149"/>
      <c r="L47" s="149" t="s">
        <v>155</v>
      </c>
      <c r="M47" s="149"/>
      <c r="N47" s="196">
        <v>8799.8516999999993</v>
      </c>
      <c r="O47" s="186">
        <v>1.1562653E-3</v>
      </c>
      <c r="P47" s="198">
        <v>15.732696000000001</v>
      </c>
      <c r="Q47" s="198">
        <f t="shared" si="13"/>
        <v>15.7315397347</v>
      </c>
      <c r="R47" s="186">
        <v>0.26603664999999999</v>
      </c>
      <c r="S47" s="186">
        <f t="shared" si="14"/>
        <v>0.26488038469999997</v>
      </c>
      <c r="T47" s="209">
        <f t="shared" si="10"/>
        <v>3.6306744536931377E-3</v>
      </c>
      <c r="U47" s="209"/>
      <c r="V47" s="233">
        <f t="shared" si="15"/>
        <v>38129338.899333276</v>
      </c>
      <c r="W47" s="151"/>
      <c r="Y47" s="89"/>
      <c r="Z47" s="82">
        <v>0</v>
      </c>
      <c r="AA47" s="82"/>
      <c r="AB47" s="82">
        <v>0</v>
      </c>
      <c r="AC47" s="89"/>
      <c r="AD47" s="82">
        <v>0</v>
      </c>
      <c r="AE47" s="89">
        <f t="shared" si="0"/>
        <v>0</v>
      </c>
      <c r="AF47" s="89">
        <f t="shared" si="1"/>
        <v>0</v>
      </c>
      <c r="AG47" s="89">
        <f t="shared" si="2"/>
        <v>0</v>
      </c>
      <c r="AH47" s="100" t="e">
        <f t="shared" si="16"/>
        <v>#DIV/0!</v>
      </c>
      <c r="AI47" s="94" t="e">
        <f t="shared" si="17"/>
        <v>#DIV/0!</v>
      </c>
      <c r="AJ47" s="100" t="e">
        <f t="shared" si="18"/>
        <v>#DIV/0!</v>
      </c>
      <c r="AK47" s="93" t="str">
        <f t="shared" si="19"/>
        <v>no port overcoupled</v>
      </c>
      <c r="AL47" s="94" t="e">
        <f t="shared" si="7"/>
        <v>#DIV/0!</v>
      </c>
      <c r="AM47" s="94">
        <f t="shared" si="20"/>
        <v>8799.8516999999993</v>
      </c>
      <c r="AN47" s="87">
        <f t="shared" si="21"/>
        <v>1</v>
      </c>
    </row>
    <row r="48" spans="1:40" ht="21" x14ac:dyDescent="0.35">
      <c r="B48" s="146"/>
      <c r="C48" s="147"/>
      <c r="D48" s="148"/>
      <c r="E48" s="149"/>
      <c r="F48" s="149" t="s">
        <v>138</v>
      </c>
      <c r="G48" s="149">
        <f t="shared" si="12"/>
        <v>27</v>
      </c>
      <c r="H48" s="149">
        <v>7</v>
      </c>
      <c r="I48" s="150">
        <v>1732.5891664739941</v>
      </c>
      <c r="J48" s="149"/>
      <c r="K48" s="149"/>
      <c r="L48" s="149" t="s">
        <v>155</v>
      </c>
      <c r="M48" s="149"/>
      <c r="N48" s="196">
        <v>10740.15</v>
      </c>
      <c r="O48" s="186">
        <v>2.2228051E-3</v>
      </c>
      <c r="P48" s="186">
        <v>0.24873149999999999</v>
      </c>
      <c r="Q48" s="186">
        <f t="shared" si="13"/>
        <v>0.24650869489999999</v>
      </c>
      <c r="R48" s="198">
        <v>15.455627</v>
      </c>
      <c r="S48" s="198">
        <f t="shared" si="14"/>
        <v>15.453404194899999</v>
      </c>
      <c r="T48" s="210">
        <f t="shared" si="10"/>
        <v>3.6312383796419339E-3</v>
      </c>
      <c r="U48" s="210"/>
      <c r="V48" s="233">
        <f t="shared" si="15"/>
        <v>45706687.832546324</v>
      </c>
      <c r="W48" s="151"/>
      <c r="Y48" s="89"/>
      <c r="Z48" s="82">
        <v>0</v>
      </c>
      <c r="AA48" s="89"/>
      <c r="AB48" s="82">
        <v>0</v>
      </c>
      <c r="AC48" s="89"/>
      <c r="AD48" s="82">
        <v>0</v>
      </c>
      <c r="AE48" s="89">
        <f t="shared" si="0"/>
        <v>0</v>
      </c>
      <c r="AF48" s="89">
        <f t="shared" si="1"/>
        <v>0</v>
      </c>
      <c r="AG48" s="89">
        <f t="shared" si="2"/>
        <v>0</v>
      </c>
      <c r="AH48" s="100" t="e">
        <f t="shared" si="16"/>
        <v>#DIV/0!</v>
      </c>
      <c r="AI48" s="94" t="e">
        <f t="shared" si="17"/>
        <v>#DIV/0!</v>
      </c>
      <c r="AJ48" s="100" t="e">
        <f t="shared" si="18"/>
        <v>#DIV/0!</v>
      </c>
      <c r="AK48" s="93" t="str">
        <f t="shared" si="19"/>
        <v>no port overcoupled</v>
      </c>
      <c r="AL48" s="94" t="e">
        <f t="shared" si="7"/>
        <v>#DIV/0!</v>
      </c>
      <c r="AM48" s="94">
        <f t="shared" si="20"/>
        <v>10740.15</v>
      </c>
      <c r="AN48" s="87">
        <f t="shared" si="21"/>
        <v>1</v>
      </c>
    </row>
    <row r="49" spans="2:40" ht="21" x14ac:dyDescent="0.35">
      <c r="B49" s="146"/>
      <c r="C49" s="147"/>
      <c r="D49" s="148"/>
      <c r="E49" s="149"/>
      <c r="F49" s="149" t="s">
        <v>139</v>
      </c>
      <c r="G49" s="149">
        <f t="shared" si="12"/>
        <v>28</v>
      </c>
      <c r="H49" s="149">
        <v>8</v>
      </c>
      <c r="I49" s="150">
        <v>1760.3532011195525</v>
      </c>
      <c r="J49" s="149"/>
      <c r="K49" s="149"/>
      <c r="L49" s="149" t="s">
        <v>155</v>
      </c>
      <c r="M49" s="149"/>
      <c r="N49" s="196">
        <v>6648.2683999999999</v>
      </c>
      <c r="O49" s="186">
        <v>4.5617922000000003E-3</v>
      </c>
      <c r="P49" s="186">
        <v>2.6003557000000002</v>
      </c>
      <c r="Q49" s="186">
        <f t="shared" si="13"/>
        <v>2.5957939078000001</v>
      </c>
      <c r="R49" s="186">
        <v>8.9228576000000004E-2</v>
      </c>
      <c r="S49" s="186">
        <f t="shared" si="14"/>
        <v>8.4666783800000006E-2</v>
      </c>
      <c r="T49" s="209">
        <f t="shared" si="10"/>
        <v>3.6894274934431218E-3</v>
      </c>
      <c r="U49" s="209"/>
      <c r="V49" s="232">
        <f t="shared" si="15"/>
        <v>4677564.3757221065</v>
      </c>
      <c r="W49" s="151"/>
      <c r="Y49" s="89"/>
      <c r="Z49" s="82">
        <v>0</v>
      </c>
      <c r="AA49" s="89"/>
      <c r="AB49" s="82">
        <v>0</v>
      </c>
      <c r="AC49" s="89"/>
      <c r="AD49" s="99">
        <v>1</v>
      </c>
      <c r="AE49" s="89">
        <f t="shared" si="0"/>
        <v>0</v>
      </c>
      <c r="AF49" s="89">
        <f t="shared" si="1"/>
        <v>0</v>
      </c>
      <c r="AG49" s="89" t="e">
        <f t="shared" si="2"/>
        <v>#DIV/0!</v>
      </c>
      <c r="AH49" s="100" t="e">
        <f t="shared" si="16"/>
        <v>#DIV/0!</v>
      </c>
      <c r="AI49" s="94" t="e">
        <f t="shared" si="17"/>
        <v>#DIV/0!</v>
      </c>
      <c r="AJ49" s="100" t="e">
        <f t="shared" si="18"/>
        <v>#DIV/0!</v>
      </c>
      <c r="AK49" s="93" t="str">
        <f t="shared" si="19"/>
        <v>HOM2 port overcoupled</v>
      </c>
      <c r="AL49" s="94" t="e">
        <f t="shared" si="7"/>
        <v>#DIV/0!</v>
      </c>
      <c r="AM49" s="94" t="e">
        <f t="shared" si="20"/>
        <v>#DIV/0!</v>
      </c>
      <c r="AN49" s="87" t="e">
        <f t="shared" si="21"/>
        <v>#DIV/0!</v>
      </c>
    </row>
    <row r="50" spans="2:40" ht="21" x14ac:dyDescent="0.35">
      <c r="B50" s="146"/>
      <c r="C50" s="147"/>
      <c r="D50" s="148"/>
      <c r="E50" s="149"/>
      <c r="F50" s="149" t="s">
        <v>139</v>
      </c>
      <c r="G50" s="149">
        <f t="shared" si="12"/>
        <v>29</v>
      </c>
      <c r="H50" s="149">
        <v>8</v>
      </c>
      <c r="I50" s="150">
        <v>1760.6271672612047</v>
      </c>
      <c r="J50" s="149"/>
      <c r="K50" s="149"/>
      <c r="L50" s="149" t="s">
        <v>155</v>
      </c>
      <c r="M50" s="149"/>
      <c r="N50" s="196">
        <v>8451.0648999999994</v>
      </c>
      <c r="O50" s="186">
        <v>2.3478052999999998E-3</v>
      </c>
      <c r="P50" s="186">
        <v>7.8659482000000003E-2</v>
      </c>
      <c r="Q50" s="186">
        <f t="shared" si="13"/>
        <v>7.6311676699999997E-2</v>
      </c>
      <c r="R50" s="186">
        <v>2.5887888999999999</v>
      </c>
      <c r="S50" s="186">
        <f t="shared" si="14"/>
        <v>2.5864410947000001</v>
      </c>
      <c r="T50" s="209">
        <f t="shared" si="10"/>
        <v>3.6900016840172869E-3</v>
      </c>
      <c r="U50" s="209"/>
      <c r="V50" s="232">
        <f t="shared" si="15"/>
        <v>5923623.7332932185</v>
      </c>
      <c r="W50" s="151"/>
      <c r="Y50" s="89"/>
      <c r="Z50" s="104">
        <v>0</v>
      </c>
      <c r="AA50" s="89"/>
      <c r="AB50" s="82">
        <v>0</v>
      </c>
      <c r="AC50" s="89"/>
      <c r="AD50" s="99">
        <v>1</v>
      </c>
      <c r="AE50" s="89">
        <f t="shared" si="0"/>
        <v>0</v>
      </c>
      <c r="AF50" s="89">
        <f t="shared" si="1"/>
        <v>0</v>
      </c>
      <c r="AG50" s="89" t="e">
        <f t="shared" si="2"/>
        <v>#DIV/0!</v>
      </c>
      <c r="AH50" s="100" t="e">
        <f t="shared" si="16"/>
        <v>#DIV/0!</v>
      </c>
      <c r="AI50" s="94" t="e">
        <f t="shared" si="17"/>
        <v>#DIV/0!</v>
      </c>
      <c r="AJ50" s="100" t="e">
        <f t="shared" si="18"/>
        <v>#DIV/0!</v>
      </c>
      <c r="AK50" s="93" t="str">
        <f t="shared" si="19"/>
        <v>HOM2 port overcoupled</v>
      </c>
      <c r="AL50" s="94" t="e">
        <f t="shared" si="7"/>
        <v>#DIV/0!</v>
      </c>
      <c r="AM50" s="94" t="e">
        <f t="shared" si="20"/>
        <v>#DIV/0!</v>
      </c>
      <c r="AN50" s="87" t="e">
        <f t="shared" si="21"/>
        <v>#DIV/0!</v>
      </c>
    </row>
    <row r="51" spans="2:40" ht="21" x14ac:dyDescent="0.35">
      <c r="B51" s="146"/>
      <c r="C51" s="147"/>
      <c r="D51" s="148"/>
      <c r="E51" s="149"/>
      <c r="F51" s="149" t="s">
        <v>139</v>
      </c>
      <c r="G51" s="149">
        <f t="shared" si="12"/>
        <v>30</v>
      </c>
      <c r="H51" s="149">
        <v>9</v>
      </c>
      <c r="I51" s="150">
        <v>1787.6239767687407</v>
      </c>
      <c r="J51" s="149"/>
      <c r="K51" s="149"/>
      <c r="L51" s="149" t="s">
        <v>155</v>
      </c>
      <c r="M51" s="149"/>
      <c r="N51" s="196">
        <v>3896.0666000000001</v>
      </c>
      <c r="O51" s="186">
        <v>4.4437959000000003E-3</v>
      </c>
      <c r="P51" s="186">
        <v>1.1543273000000001</v>
      </c>
      <c r="Q51" s="186">
        <f t="shared" si="13"/>
        <v>1.1498835041</v>
      </c>
      <c r="R51" s="186">
        <v>4.8869896000000003E-2</v>
      </c>
      <c r="S51" s="186">
        <f t="shared" si="14"/>
        <v>4.4426100100000004E-2</v>
      </c>
      <c r="T51" s="209">
        <f t="shared" si="10"/>
        <v>3.7465828128322338E-3</v>
      </c>
      <c r="U51" s="209"/>
      <c r="V51" s="232">
        <f t="shared" si="15"/>
        <v>1195762.3621372178</v>
      </c>
      <c r="W51" s="151"/>
      <c r="Y51" s="89"/>
      <c r="Z51" s="104">
        <v>0</v>
      </c>
      <c r="AA51" s="89"/>
      <c r="AB51" s="82">
        <v>0</v>
      </c>
      <c r="AC51" s="89"/>
      <c r="AD51" s="99">
        <v>1</v>
      </c>
      <c r="AE51" s="89">
        <f>IF(Z51=0,(1-10^(Y51/20))/(1+10^(Y51/20)),(1+10^(Y51/20))/(1-10^(Y51/20)))</f>
        <v>0</v>
      </c>
      <c r="AF51" s="89">
        <f>IF(AB51=0,(1-10^(AA51/20))/(1+10^(AA51/20)),(1+10^(AA51/20))/(1-10^(AA51/20)))</f>
        <v>0</v>
      </c>
      <c r="AG51" s="89" t="e">
        <f>IF(AD51=0,(1-10^(AC51/20))/(1+10^(AC51/20)),(1+10^(AC51/20))/(1-10^(AC51/20)))</f>
        <v>#DIV/0!</v>
      </c>
      <c r="AH51" s="100" t="e">
        <f t="shared" si="16"/>
        <v>#DIV/0!</v>
      </c>
      <c r="AI51" s="94" t="e">
        <f t="shared" si="17"/>
        <v>#DIV/0!</v>
      </c>
      <c r="AJ51" s="100" t="e">
        <f t="shared" si="18"/>
        <v>#DIV/0!</v>
      </c>
      <c r="AK51" s="93" t="str">
        <f>IF(Z51=1,"FPC overcoupled",IF(AB51=1,"HOM1 port overcoupled",IF(AD51=0,"no port overcoupled","HOM2 port overcoupled")))</f>
        <v>HOM2 port overcoupled</v>
      </c>
      <c r="AL51" s="94" t="e">
        <f>1/(1/AH51+1/AJ51+1/AI51)</f>
        <v>#DIV/0!</v>
      </c>
      <c r="AM51" s="94" t="e">
        <f t="shared" si="20"/>
        <v>#DIV/0!</v>
      </c>
      <c r="AN51" s="87" t="e">
        <f t="shared" si="21"/>
        <v>#DIV/0!</v>
      </c>
    </row>
    <row r="52" spans="2:40" ht="21.75" thickBot="1" x14ac:dyDescent="0.4">
      <c r="B52" s="152"/>
      <c r="C52" s="153"/>
      <c r="D52" s="154"/>
      <c r="E52" s="155"/>
      <c r="F52" s="155" t="s">
        <v>139</v>
      </c>
      <c r="G52" s="155">
        <f t="shared" si="12"/>
        <v>31</v>
      </c>
      <c r="H52" s="155">
        <v>9</v>
      </c>
      <c r="I52" s="156">
        <v>1787.9809023768539</v>
      </c>
      <c r="J52" s="155"/>
      <c r="K52" s="155"/>
      <c r="L52" s="155" t="s">
        <v>155</v>
      </c>
      <c r="M52" s="155"/>
      <c r="N52" s="197">
        <v>4799.1392999999998</v>
      </c>
      <c r="O52" s="187">
        <v>6.1569687999999999E-3</v>
      </c>
      <c r="P52" s="187">
        <v>5.5776173999999998E-2</v>
      </c>
      <c r="Q52" s="187">
        <f t="shared" si="13"/>
        <v>4.9619205199999995E-2</v>
      </c>
      <c r="R52" s="187">
        <v>1.2568588999999999</v>
      </c>
      <c r="S52" s="187">
        <f t="shared" si="14"/>
        <v>1.2507019311999998</v>
      </c>
      <c r="T52" s="235">
        <f t="shared" si="10"/>
        <v>3.7473308735912051E-3</v>
      </c>
      <c r="U52" s="235"/>
      <c r="V52" s="236">
        <f t="shared" si="15"/>
        <v>1601751.4847456203</v>
      </c>
      <c r="W52" s="157"/>
      <c r="Y52" s="89"/>
      <c r="Z52" s="82">
        <v>0</v>
      </c>
      <c r="AA52" s="89"/>
      <c r="AB52" s="82">
        <v>0</v>
      </c>
      <c r="AC52" s="89"/>
      <c r="AD52" s="82">
        <v>0</v>
      </c>
      <c r="AE52" s="89">
        <f t="shared" si="0"/>
        <v>0</v>
      </c>
      <c r="AF52" s="89">
        <f t="shared" si="1"/>
        <v>0</v>
      </c>
      <c r="AG52" s="89">
        <f t="shared" si="2"/>
        <v>0</v>
      </c>
      <c r="AH52" s="100" t="e">
        <f t="shared" si="16"/>
        <v>#DIV/0!</v>
      </c>
      <c r="AI52" s="94" t="e">
        <f t="shared" si="17"/>
        <v>#DIV/0!</v>
      </c>
      <c r="AJ52" s="100" t="e">
        <f t="shared" si="18"/>
        <v>#DIV/0!</v>
      </c>
      <c r="AK52" s="93" t="str">
        <f t="shared" si="19"/>
        <v>no port overcoupled</v>
      </c>
      <c r="AL52" s="94" t="e">
        <f t="shared" si="7"/>
        <v>#DIV/0!</v>
      </c>
      <c r="AM52" s="94">
        <f t="shared" si="20"/>
        <v>4799.1392999999998</v>
      </c>
      <c r="AN52" s="87">
        <f t="shared" si="21"/>
        <v>1</v>
      </c>
    </row>
    <row r="53" spans="2:40" ht="21" x14ac:dyDescent="0.35">
      <c r="B53" s="263"/>
      <c r="C53" s="264"/>
      <c r="D53" s="265"/>
      <c r="E53" s="266"/>
      <c r="F53" s="266" t="s">
        <v>139</v>
      </c>
      <c r="G53" s="266">
        <f t="shared" si="12"/>
        <v>32</v>
      </c>
      <c r="H53" s="266">
        <v>9</v>
      </c>
      <c r="I53" s="267">
        <v>1798.5918179419393</v>
      </c>
      <c r="J53" s="266"/>
      <c r="K53" s="266"/>
      <c r="L53" s="266" t="s">
        <v>155</v>
      </c>
      <c r="M53" s="266"/>
      <c r="N53" s="268">
        <v>5525.8407999999999</v>
      </c>
      <c r="O53" s="269">
        <v>1.0526267999999999E-3</v>
      </c>
      <c r="P53" s="269">
        <v>0.77091361000000003</v>
      </c>
      <c r="Q53" s="269">
        <f t="shared" si="13"/>
        <v>0.76986098320000007</v>
      </c>
      <c r="R53" s="269">
        <v>2.6988152000000001E-2</v>
      </c>
      <c r="S53" s="269">
        <f t="shared" si="14"/>
        <v>2.59355252E-2</v>
      </c>
      <c r="T53" s="270">
        <f t="shared" si="10"/>
        <v>3.7695697081566388E-3</v>
      </c>
      <c r="U53" s="270"/>
      <c r="V53" s="268">
        <f t="shared" si="15"/>
        <v>1128545.0490780263</v>
      </c>
      <c r="W53" s="271"/>
      <c r="Y53" s="89"/>
      <c r="Z53" s="82">
        <v>0</v>
      </c>
      <c r="AA53" s="89"/>
      <c r="AB53" s="82">
        <v>0</v>
      </c>
      <c r="AC53" s="89"/>
      <c r="AD53" s="82">
        <v>0</v>
      </c>
      <c r="AE53" s="89">
        <f t="shared" si="0"/>
        <v>0</v>
      </c>
      <c r="AF53" s="89">
        <f t="shared" si="1"/>
        <v>0</v>
      </c>
      <c r="AG53" s="89">
        <f t="shared" si="2"/>
        <v>0</v>
      </c>
      <c r="AH53" s="100" t="e">
        <f t="shared" si="16"/>
        <v>#DIV/0!</v>
      </c>
      <c r="AI53" s="94" t="e">
        <f t="shared" si="17"/>
        <v>#DIV/0!</v>
      </c>
      <c r="AJ53" s="100" t="e">
        <f t="shared" si="18"/>
        <v>#DIV/0!</v>
      </c>
      <c r="AK53" s="93" t="str">
        <f t="shared" si="19"/>
        <v>no port overcoupled</v>
      </c>
      <c r="AL53" s="94" t="e">
        <f t="shared" si="7"/>
        <v>#DIV/0!</v>
      </c>
      <c r="AM53" s="94">
        <f t="shared" si="20"/>
        <v>5525.8407999999999</v>
      </c>
      <c r="AN53" s="87">
        <f t="shared" si="21"/>
        <v>1</v>
      </c>
    </row>
    <row r="54" spans="2:40" ht="21" x14ac:dyDescent="0.35">
      <c r="B54" s="272"/>
      <c r="C54" s="220"/>
      <c r="D54" s="221"/>
      <c r="E54" s="219"/>
      <c r="F54" s="219" t="s">
        <v>139</v>
      </c>
      <c r="G54" s="219">
        <f t="shared" si="12"/>
        <v>33</v>
      </c>
      <c r="H54" s="219">
        <v>9</v>
      </c>
      <c r="I54" s="222">
        <v>1798.8742799325662</v>
      </c>
      <c r="J54" s="219"/>
      <c r="K54" s="219"/>
      <c r="L54" s="219" t="s">
        <v>155</v>
      </c>
      <c r="M54" s="219"/>
      <c r="N54" s="223">
        <v>7325.652</v>
      </c>
      <c r="O54" s="224">
        <v>1.7456094999999999E-3</v>
      </c>
      <c r="P54" s="224">
        <v>3.4103547999999997E-2</v>
      </c>
      <c r="Q54" s="224">
        <f t="shared" si="13"/>
        <v>3.2357938499999996E-2</v>
      </c>
      <c r="R54" s="224">
        <v>0.70232934000000002</v>
      </c>
      <c r="S54" s="224">
        <f t="shared" si="14"/>
        <v>0.7005837305</v>
      </c>
      <c r="T54" s="225">
        <f t="shared" si="10"/>
        <v>3.770161704713585E-3</v>
      </c>
      <c r="U54" s="225"/>
      <c r="V54" s="223">
        <f t="shared" si="15"/>
        <v>1361276.5203381844</v>
      </c>
      <c r="W54" s="273"/>
      <c r="Y54" s="89"/>
      <c r="Z54" s="82">
        <v>0</v>
      </c>
      <c r="AA54" s="89"/>
      <c r="AB54" s="82">
        <v>0</v>
      </c>
      <c r="AC54" s="89"/>
      <c r="AD54" s="82">
        <v>0</v>
      </c>
      <c r="AE54" s="89">
        <f t="shared" si="0"/>
        <v>0</v>
      </c>
      <c r="AF54" s="89">
        <f t="shared" si="1"/>
        <v>0</v>
      </c>
      <c r="AG54" s="89">
        <f t="shared" si="2"/>
        <v>0</v>
      </c>
      <c r="AH54" s="100" t="e">
        <f t="shared" si="16"/>
        <v>#DIV/0!</v>
      </c>
      <c r="AI54" s="94" t="e">
        <f t="shared" si="17"/>
        <v>#DIV/0!</v>
      </c>
      <c r="AJ54" s="100" t="e">
        <f t="shared" si="18"/>
        <v>#DIV/0!</v>
      </c>
      <c r="AK54" s="93" t="str">
        <f t="shared" si="19"/>
        <v>no port overcoupled</v>
      </c>
      <c r="AL54" s="94" t="e">
        <f t="shared" si="7"/>
        <v>#DIV/0!</v>
      </c>
      <c r="AM54" s="94">
        <f t="shared" si="20"/>
        <v>7325.652</v>
      </c>
      <c r="AN54" s="87">
        <f t="shared" si="21"/>
        <v>1</v>
      </c>
    </row>
    <row r="55" spans="2:40" x14ac:dyDescent="0.25">
      <c r="B55" s="272"/>
      <c r="C55" s="220"/>
      <c r="D55" s="221"/>
      <c r="E55" s="219"/>
      <c r="F55" s="219" t="s">
        <v>92</v>
      </c>
      <c r="G55" s="219">
        <f t="shared" si="12"/>
        <v>34</v>
      </c>
      <c r="H55" s="219">
        <v>8</v>
      </c>
      <c r="I55" s="222">
        <v>1836.8232382804883</v>
      </c>
      <c r="J55" s="219"/>
      <c r="K55" s="219"/>
      <c r="L55" s="219" t="s">
        <v>155</v>
      </c>
      <c r="M55" s="219"/>
      <c r="N55" s="223">
        <v>20234.235000000001</v>
      </c>
      <c r="O55" s="224">
        <v>1.2408452E-3</v>
      </c>
      <c r="P55" s="224">
        <v>0.44290916000000002</v>
      </c>
      <c r="Q55" s="224">
        <f t="shared" si="13"/>
        <v>0.44166831480000002</v>
      </c>
      <c r="R55" s="224">
        <v>1.8364399999999999E-2</v>
      </c>
      <c r="S55" s="224">
        <f t="shared" si="14"/>
        <v>1.7123554799999999E-2</v>
      </c>
      <c r="T55" s="225">
        <f t="shared" si="10"/>
        <v>3.8496968401553291E-3</v>
      </c>
      <c r="U55" s="225"/>
      <c r="V55" s="223">
        <f t="shared" si="15"/>
        <v>2321434.8674158435</v>
      </c>
      <c r="W55" s="273"/>
      <c r="Y55" s="89"/>
      <c r="Z55" s="82">
        <v>0</v>
      </c>
      <c r="AA55" s="89"/>
      <c r="AB55" s="82">
        <v>0</v>
      </c>
      <c r="AC55" s="89"/>
      <c r="AD55" s="82">
        <v>0</v>
      </c>
      <c r="AE55" s="89">
        <f t="shared" si="0"/>
        <v>0</v>
      </c>
      <c r="AF55" s="89">
        <f t="shared" si="1"/>
        <v>0</v>
      </c>
      <c r="AG55" s="89">
        <f t="shared" si="2"/>
        <v>0</v>
      </c>
      <c r="AH55" s="100" t="e">
        <f t="shared" si="16"/>
        <v>#DIV/0!</v>
      </c>
      <c r="AI55" s="94" t="e">
        <f t="shared" si="17"/>
        <v>#DIV/0!</v>
      </c>
      <c r="AJ55" s="100" t="e">
        <f t="shared" si="18"/>
        <v>#DIV/0!</v>
      </c>
      <c r="AK55" s="93" t="str">
        <f t="shared" si="19"/>
        <v>no port overcoupled</v>
      </c>
      <c r="AL55" s="94" t="e">
        <f t="shared" si="7"/>
        <v>#DIV/0!</v>
      </c>
      <c r="AM55" s="94">
        <f t="shared" si="20"/>
        <v>20234.235000000001</v>
      </c>
      <c r="AN55" s="87">
        <f t="shared" si="21"/>
        <v>1</v>
      </c>
    </row>
    <row r="56" spans="2:40" x14ac:dyDescent="0.25">
      <c r="B56" s="272"/>
      <c r="C56" s="220"/>
      <c r="D56" s="221"/>
      <c r="E56" s="219"/>
      <c r="F56" s="219" t="s">
        <v>93</v>
      </c>
      <c r="G56" s="219">
        <f t="shared" si="12"/>
        <v>35</v>
      </c>
      <c r="H56" s="219">
        <v>8</v>
      </c>
      <c r="I56" s="222">
        <v>1836.8640183555683</v>
      </c>
      <c r="J56" s="219"/>
      <c r="K56" s="219"/>
      <c r="L56" s="219" t="s">
        <v>155</v>
      </c>
      <c r="M56" s="219"/>
      <c r="N56" s="223">
        <v>22579.011999999999</v>
      </c>
      <c r="O56" s="224">
        <v>8.3267287000000001E-4</v>
      </c>
      <c r="P56" s="224">
        <v>1.8417024000000001E-2</v>
      </c>
      <c r="Q56" s="224">
        <f t="shared" si="13"/>
        <v>1.7584351130000002E-2</v>
      </c>
      <c r="R56" s="224">
        <v>0.45771672000000002</v>
      </c>
      <c r="S56" s="224">
        <f t="shared" si="14"/>
        <v>0.45688404713000003</v>
      </c>
      <c r="T56" s="225">
        <f t="shared" si="10"/>
        <v>3.8497823088726804E-3</v>
      </c>
      <c r="U56" s="225"/>
      <c r="V56" s="223">
        <f t="shared" si="15"/>
        <v>2679629.5361899659</v>
      </c>
      <c r="W56" s="273"/>
      <c r="Y56" s="89"/>
      <c r="Z56" s="82">
        <v>0</v>
      </c>
      <c r="AA56" s="89"/>
      <c r="AB56" s="82">
        <v>0</v>
      </c>
      <c r="AC56" s="89"/>
      <c r="AD56" s="82">
        <v>0</v>
      </c>
      <c r="AE56" s="89">
        <f t="shared" ref="AE56:AE61" si="22">IF(Z56=0,(1-10^(Y56/20))/(1+10^(Y56/20)),(1+10^(Y56/20))/(1-10^(Y56/20)))</f>
        <v>0</v>
      </c>
      <c r="AF56" s="89">
        <f t="shared" si="1"/>
        <v>0</v>
      </c>
      <c r="AG56" s="89">
        <f t="shared" ref="AG56:AG61" si="23">IF(AD56=0,(1-10^(AC56/20))/(1+10^(AC56/20)),(1+10^(AC56/20))/(1-10^(AC56/20)))</f>
        <v>0</v>
      </c>
      <c r="AH56" s="100" t="e">
        <f t="shared" si="16"/>
        <v>#DIV/0!</v>
      </c>
      <c r="AI56" s="94" t="e">
        <f t="shared" si="17"/>
        <v>#DIV/0!</v>
      </c>
      <c r="AJ56" s="100" t="e">
        <f t="shared" si="18"/>
        <v>#DIV/0!</v>
      </c>
      <c r="AK56" s="93" t="str">
        <f t="shared" ref="AK56:AK61" si="24">IF(Z56=1,"FPC overcoupled",IF(AB56=1,"HOM1 port overcoupled",IF(AD56=0,"no port overcoupled","HOM2 port overcoupled")))</f>
        <v>no port overcoupled</v>
      </c>
      <c r="AL56" s="94" t="e">
        <f t="shared" si="7"/>
        <v>#DIV/0!</v>
      </c>
      <c r="AM56" s="94">
        <f t="shared" si="20"/>
        <v>22579.011999999999</v>
      </c>
      <c r="AN56" s="87">
        <f t="shared" si="21"/>
        <v>1</v>
      </c>
    </row>
    <row r="57" spans="2:40" ht="21" x14ac:dyDescent="0.35">
      <c r="B57" s="272"/>
      <c r="C57" s="220"/>
      <c r="D57" s="221"/>
      <c r="E57" s="219"/>
      <c r="F57" s="219" t="s">
        <v>139</v>
      </c>
      <c r="G57" s="219">
        <f t="shared" si="12"/>
        <v>36</v>
      </c>
      <c r="H57" s="219">
        <v>7</v>
      </c>
      <c r="I57" s="222">
        <v>1852.4713926784182</v>
      </c>
      <c r="J57" s="219"/>
      <c r="K57" s="219"/>
      <c r="L57" s="219" t="s">
        <v>155</v>
      </c>
      <c r="M57" s="219"/>
      <c r="N57" s="223">
        <v>19557.842000000001</v>
      </c>
      <c r="O57" s="224">
        <v>1.1834770000000001E-3</v>
      </c>
      <c r="P57" s="224">
        <v>0.32061553999999998</v>
      </c>
      <c r="Q57" s="224">
        <f t="shared" si="13"/>
        <v>0.31943206299999999</v>
      </c>
      <c r="R57" s="224">
        <v>1.4629969E-2</v>
      </c>
      <c r="S57" s="224">
        <f t="shared" si="14"/>
        <v>1.3446491999999999E-2</v>
      </c>
      <c r="T57" s="225">
        <f t="shared" si="10"/>
        <v>3.8824929466529622E-3</v>
      </c>
      <c r="U57" s="225"/>
      <c r="V57" s="223">
        <f t="shared" si="15"/>
        <v>1609121.2279661282</v>
      </c>
      <c r="W57" s="273"/>
      <c r="Y57" s="89"/>
      <c r="Z57" s="82">
        <v>0</v>
      </c>
      <c r="AA57" s="89"/>
      <c r="AB57" s="82">
        <v>0</v>
      </c>
      <c r="AC57" s="89"/>
      <c r="AD57" s="82">
        <v>0</v>
      </c>
      <c r="AE57" s="89">
        <f t="shared" si="22"/>
        <v>0</v>
      </c>
      <c r="AF57" s="89">
        <f t="shared" si="1"/>
        <v>0</v>
      </c>
      <c r="AG57" s="89">
        <f t="shared" si="23"/>
        <v>0</v>
      </c>
      <c r="AH57" s="100" t="e">
        <f t="shared" si="16"/>
        <v>#DIV/0!</v>
      </c>
      <c r="AI57" s="94" t="e">
        <f t="shared" si="17"/>
        <v>#DIV/0!</v>
      </c>
      <c r="AJ57" s="100" t="e">
        <f t="shared" si="18"/>
        <v>#DIV/0!</v>
      </c>
      <c r="AK57" s="93" t="str">
        <f t="shared" si="24"/>
        <v>no port overcoupled</v>
      </c>
      <c r="AL57" s="94" t="e">
        <f t="shared" si="7"/>
        <v>#DIV/0!</v>
      </c>
      <c r="AM57" s="94">
        <f t="shared" si="20"/>
        <v>19557.842000000001</v>
      </c>
      <c r="AN57" s="87">
        <f t="shared" si="21"/>
        <v>1</v>
      </c>
    </row>
    <row r="58" spans="2:40" ht="21" x14ac:dyDescent="0.35">
      <c r="B58" s="274"/>
      <c r="C58" s="220"/>
      <c r="D58" s="226"/>
      <c r="E58" s="219"/>
      <c r="F58" s="219" t="s">
        <v>140</v>
      </c>
      <c r="G58" s="219">
        <f t="shared" si="12"/>
        <v>37</v>
      </c>
      <c r="H58" s="219">
        <v>7</v>
      </c>
      <c r="I58" s="222">
        <v>1852.5069752929489</v>
      </c>
      <c r="J58" s="219"/>
      <c r="K58" s="219"/>
      <c r="L58" s="219" t="s">
        <v>155</v>
      </c>
      <c r="M58" s="219"/>
      <c r="N58" s="223">
        <v>20669.508999999998</v>
      </c>
      <c r="O58" s="224">
        <v>1.2649575999999999E-3</v>
      </c>
      <c r="P58" s="224">
        <v>1.6201739E-2</v>
      </c>
      <c r="Q58" s="224">
        <f t="shared" si="13"/>
        <v>1.49367814E-2</v>
      </c>
      <c r="R58" s="224">
        <v>0.33619336</v>
      </c>
      <c r="S58" s="224">
        <f t="shared" si="14"/>
        <v>0.33492840239999999</v>
      </c>
      <c r="T58" s="225">
        <f t="shared" si="10"/>
        <v>3.8825675222984943E-3</v>
      </c>
      <c r="U58" s="225"/>
      <c r="V58" s="223">
        <f t="shared" si="15"/>
        <v>1783048.3534421816</v>
      </c>
      <c r="W58" s="273"/>
      <c r="Y58" s="89"/>
      <c r="Z58" s="82">
        <v>0</v>
      </c>
      <c r="AA58" s="89"/>
      <c r="AB58" s="82">
        <v>0</v>
      </c>
      <c r="AC58" s="89"/>
      <c r="AD58" s="99">
        <v>1</v>
      </c>
      <c r="AE58" s="89">
        <f t="shared" si="22"/>
        <v>0</v>
      </c>
      <c r="AF58" s="89">
        <f t="shared" si="1"/>
        <v>0</v>
      </c>
      <c r="AG58" s="89" t="e">
        <f t="shared" si="23"/>
        <v>#DIV/0!</v>
      </c>
      <c r="AH58" s="100" t="e">
        <f t="shared" si="16"/>
        <v>#DIV/0!</v>
      </c>
      <c r="AI58" s="94" t="e">
        <f t="shared" si="17"/>
        <v>#DIV/0!</v>
      </c>
      <c r="AJ58" s="100" t="e">
        <f t="shared" si="18"/>
        <v>#DIV/0!</v>
      </c>
      <c r="AK58" s="93" t="str">
        <f t="shared" si="24"/>
        <v>HOM2 port overcoupled</v>
      </c>
      <c r="AL58" s="94" t="e">
        <f t="shared" si="7"/>
        <v>#DIV/0!</v>
      </c>
      <c r="AM58" s="94" t="e">
        <f t="shared" si="20"/>
        <v>#DIV/0!</v>
      </c>
      <c r="AN58" s="87" t="e">
        <f t="shared" si="21"/>
        <v>#DIV/0!</v>
      </c>
    </row>
    <row r="59" spans="2:40" x14ac:dyDescent="0.25">
      <c r="B59" s="290"/>
      <c r="C59" s="83"/>
      <c r="D59" s="106"/>
      <c r="E59" s="82"/>
      <c r="F59" s="82"/>
      <c r="G59" s="82">
        <f t="shared" si="12"/>
        <v>38</v>
      </c>
      <c r="H59" s="82"/>
      <c r="I59" s="86">
        <v>1857.6545602113035</v>
      </c>
      <c r="J59" s="82"/>
      <c r="K59" s="82"/>
      <c r="L59" s="82" t="s">
        <v>155</v>
      </c>
      <c r="M59" s="82"/>
      <c r="N59" s="94"/>
      <c r="O59" s="87">
        <v>0.94001393</v>
      </c>
      <c r="P59" s="87">
        <v>1.2617379</v>
      </c>
      <c r="Q59" s="87">
        <f t="shared" si="13"/>
        <v>0.32172396999999997</v>
      </c>
      <c r="R59" s="87">
        <v>2.1600698999999999</v>
      </c>
      <c r="S59" s="87">
        <f t="shared" si="14"/>
        <v>1.2200559699999998</v>
      </c>
      <c r="T59" s="206">
        <f t="shared" si="10"/>
        <v>3.8933560625247013E-3</v>
      </c>
      <c r="U59" s="206"/>
      <c r="V59" s="94"/>
      <c r="W59" s="101"/>
      <c r="Y59" s="89"/>
      <c r="Z59" s="82">
        <v>0</v>
      </c>
      <c r="AA59" s="89"/>
      <c r="AB59" s="99">
        <v>1</v>
      </c>
      <c r="AC59" s="89"/>
      <c r="AD59" s="82">
        <v>0</v>
      </c>
      <c r="AE59" s="89">
        <f t="shared" si="22"/>
        <v>0</v>
      </c>
      <c r="AF59" s="89" t="e">
        <f t="shared" si="1"/>
        <v>#DIV/0!</v>
      </c>
      <c r="AG59" s="89">
        <f t="shared" si="23"/>
        <v>0</v>
      </c>
      <c r="AH59" s="100" t="e">
        <f t="shared" si="16"/>
        <v>#DIV/0!</v>
      </c>
      <c r="AI59" s="94" t="e">
        <f t="shared" si="17"/>
        <v>#DIV/0!</v>
      </c>
      <c r="AJ59" s="100" t="e">
        <f t="shared" si="18"/>
        <v>#DIV/0!</v>
      </c>
      <c r="AK59" s="93" t="str">
        <f t="shared" si="24"/>
        <v>HOM1 port overcoupled</v>
      </c>
      <c r="AL59" s="94" t="e">
        <f t="shared" si="7"/>
        <v>#DIV/0!</v>
      </c>
      <c r="AM59" s="94" t="e">
        <f t="shared" si="20"/>
        <v>#DIV/0!</v>
      </c>
      <c r="AN59" s="87" t="e">
        <f t="shared" si="21"/>
        <v>#DIV/0!</v>
      </c>
    </row>
    <row r="60" spans="2:40" x14ac:dyDescent="0.25">
      <c r="B60" s="290"/>
      <c r="C60" s="83"/>
      <c r="D60" s="106"/>
      <c r="E60" s="82"/>
      <c r="F60" s="82"/>
      <c r="G60" s="82">
        <f t="shared" si="12"/>
        <v>39</v>
      </c>
      <c r="H60" s="82"/>
      <c r="I60" s="86">
        <v>1858.3852032231512</v>
      </c>
      <c r="J60" s="82"/>
      <c r="K60" s="82"/>
      <c r="L60" s="82" t="s">
        <v>155</v>
      </c>
      <c r="M60" s="82"/>
      <c r="N60" s="94"/>
      <c r="O60" s="87">
        <v>0.99128894999999995</v>
      </c>
      <c r="P60" s="87">
        <v>2.3427443999999999</v>
      </c>
      <c r="Q60" s="87">
        <f t="shared" si="13"/>
        <v>1.35145545</v>
      </c>
      <c r="R60" s="87">
        <v>0.38994423</v>
      </c>
      <c r="S60" s="87">
        <f t="shared" si="14"/>
        <v>-0.60134471999999994</v>
      </c>
      <c r="T60" s="206">
        <f t="shared" si="10"/>
        <v>3.8948873770439057E-3</v>
      </c>
      <c r="U60" s="206"/>
      <c r="V60" s="94"/>
      <c r="W60" s="101"/>
      <c r="Y60" s="89"/>
      <c r="Z60" s="82">
        <v>0</v>
      </c>
      <c r="AA60" s="89"/>
      <c r="AB60" s="82">
        <v>0</v>
      </c>
      <c r="AC60" s="89"/>
      <c r="AD60" s="82">
        <v>0</v>
      </c>
      <c r="AE60" s="89">
        <f t="shared" si="22"/>
        <v>0</v>
      </c>
      <c r="AF60" s="89">
        <f t="shared" si="1"/>
        <v>0</v>
      </c>
      <c r="AG60" s="89">
        <f t="shared" si="23"/>
        <v>0</v>
      </c>
      <c r="AH60" s="100" t="e">
        <f t="shared" si="16"/>
        <v>#DIV/0!</v>
      </c>
      <c r="AI60" s="94" t="e">
        <f t="shared" si="17"/>
        <v>#DIV/0!</v>
      </c>
      <c r="AJ60" s="100" t="e">
        <f t="shared" si="18"/>
        <v>#DIV/0!</v>
      </c>
      <c r="AK60" s="93" t="str">
        <f t="shared" si="24"/>
        <v>no port overcoupled</v>
      </c>
      <c r="AL60" s="94" t="e">
        <f t="shared" si="7"/>
        <v>#DIV/0!</v>
      </c>
      <c r="AM60" s="94">
        <f t="shared" si="20"/>
        <v>0</v>
      </c>
      <c r="AN60" s="87" t="e">
        <f t="shared" si="21"/>
        <v>#DIV/0!</v>
      </c>
    </row>
    <row r="61" spans="2:40" ht="21" x14ac:dyDescent="0.35">
      <c r="B61" s="275"/>
      <c r="C61" s="220"/>
      <c r="D61" s="226"/>
      <c r="E61" s="219"/>
      <c r="F61" s="219" t="s">
        <v>140</v>
      </c>
      <c r="G61" s="219">
        <f t="shared" si="12"/>
        <v>40</v>
      </c>
      <c r="H61" s="219">
        <v>6</v>
      </c>
      <c r="I61" s="222">
        <v>1864.8548421931764</v>
      </c>
      <c r="J61" s="219"/>
      <c r="K61" s="219"/>
      <c r="L61" s="219" t="s">
        <v>155</v>
      </c>
      <c r="M61" s="219"/>
      <c r="N61" s="223">
        <v>25908.5</v>
      </c>
      <c r="O61" s="224">
        <v>8.3372828999999998E-4</v>
      </c>
      <c r="P61" s="200">
        <v>6.2396137999999999</v>
      </c>
      <c r="Q61" s="200">
        <f t="shared" si="13"/>
        <v>6.2387800717099999</v>
      </c>
      <c r="R61" s="224">
        <v>0.24043835999999999</v>
      </c>
      <c r="S61" s="224">
        <f t="shared" si="14"/>
        <v>0.23960463170999999</v>
      </c>
      <c r="T61" s="225">
        <f t="shared" si="10"/>
        <v>3.9084467376730584E-3</v>
      </c>
      <c r="U61" s="225"/>
      <c r="V61" s="201">
        <f t="shared" si="15"/>
        <v>41355925.854098082</v>
      </c>
      <c r="W61" s="273"/>
      <c r="Y61" s="89"/>
      <c r="Z61" s="82">
        <v>0</v>
      </c>
      <c r="AA61" s="89"/>
      <c r="AB61" s="99">
        <v>1</v>
      </c>
      <c r="AC61" s="89"/>
      <c r="AD61" s="82">
        <v>0</v>
      </c>
      <c r="AE61" s="89">
        <f t="shared" si="22"/>
        <v>0</v>
      </c>
      <c r="AF61" s="89" t="e">
        <f t="shared" si="1"/>
        <v>#DIV/0!</v>
      </c>
      <c r="AG61" s="89">
        <f t="shared" si="23"/>
        <v>0</v>
      </c>
      <c r="AH61" s="100" t="e">
        <f t="shared" si="16"/>
        <v>#DIV/0!</v>
      </c>
      <c r="AI61" s="94" t="e">
        <f t="shared" si="17"/>
        <v>#DIV/0!</v>
      </c>
      <c r="AJ61" s="100" t="e">
        <f t="shared" si="18"/>
        <v>#DIV/0!</v>
      </c>
      <c r="AK61" s="93" t="str">
        <f t="shared" si="24"/>
        <v>HOM1 port overcoupled</v>
      </c>
      <c r="AL61" s="94" t="e">
        <f t="shared" si="7"/>
        <v>#DIV/0!</v>
      </c>
      <c r="AM61" s="94" t="e">
        <f t="shared" si="20"/>
        <v>#DIV/0!</v>
      </c>
      <c r="AN61" s="87" t="e">
        <f t="shared" si="21"/>
        <v>#DIV/0!</v>
      </c>
    </row>
    <row r="62" spans="2:40" ht="21" x14ac:dyDescent="0.35">
      <c r="B62" s="275"/>
      <c r="C62" s="220"/>
      <c r="D62" s="227"/>
      <c r="E62" s="219"/>
      <c r="F62" s="219" t="s">
        <v>140</v>
      </c>
      <c r="G62" s="219">
        <f t="shared" si="12"/>
        <v>41</v>
      </c>
      <c r="H62" s="219">
        <v>6</v>
      </c>
      <c r="I62" s="222">
        <v>1864.8786305703063</v>
      </c>
      <c r="J62" s="219"/>
      <c r="K62" s="219"/>
      <c r="L62" s="219" t="s">
        <v>155</v>
      </c>
      <c r="M62" s="219"/>
      <c r="N62" s="223">
        <v>24654.425999999999</v>
      </c>
      <c r="O62" s="224">
        <v>1.0206569999999999E-3</v>
      </c>
      <c r="P62" s="224">
        <v>0.23399134999999999</v>
      </c>
      <c r="Q62" s="224">
        <f t="shared" si="13"/>
        <v>0.23297069299999998</v>
      </c>
      <c r="R62" s="200">
        <v>6.4760521000000004</v>
      </c>
      <c r="S62" s="200">
        <f t="shared" si="14"/>
        <v>6.4750314430000007</v>
      </c>
      <c r="T62" s="225">
        <f t="shared" si="10"/>
        <v>3.9084965944248453E-3</v>
      </c>
      <c r="U62" s="225"/>
      <c r="V62" s="201">
        <f t="shared" si="15"/>
        <v>40843884.522460043</v>
      </c>
      <c r="W62" s="273"/>
      <c r="Y62" s="89"/>
      <c r="Z62" s="82">
        <v>0</v>
      </c>
      <c r="AA62" s="89"/>
      <c r="AB62" s="82">
        <v>0</v>
      </c>
      <c r="AC62" s="89"/>
      <c r="AD62" s="82">
        <v>0</v>
      </c>
      <c r="AE62" s="89">
        <f t="shared" ref="AE62:AE67" si="25">IF(Z62=0,(1-10^(Y62/20))/(1+10^(Y62/20)),(1+10^(Y62/20))/(1-10^(Y62/20)))</f>
        <v>0</v>
      </c>
      <c r="AF62" s="89">
        <f t="shared" si="1"/>
        <v>0</v>
      </c>
      <c r="AG62" s="89">
        <f t="shared" ref="AG62:AG67" si="26">IF(AD62=0,(1-10^(AC62/20))/(1+10^(AC62/20)),(1+10^(AC62/20))/(1-10^(AC62/20)))</f>
        <v>0</v>
      </c>
      <c r="AH62" s="100" t="e">
        <f t="shared" si="16"/>
        <v>#DIV/0!</v>
      </c>
      <c r="AI62" s="94" t="e">
        <f t="shared" si="17"/>
        <v>#DIV/0!</v>
      </c>
      <c r="AJ62" s="100" t="e">
        <f t="shared" si="18"/>
        <v>#DIV/0!</v>
      </c>
      <c r="AK62" s="93" t="str">
        <f t="shared" ref="AK62:AK67" si="27">IF(Z62=1,"FPC overcoupled",IF(AB62=1,"HOM1 port overcoupled",IF(AD62=0,"no port overcoupled","HOM2 port overcoupled")))</f>
        <v>no port overcoupled</v>
      </c>
      <c r="AL62" s="94" t="e">
        <f t="shared" si="7"/>
        <v>#DIV/0!</v>
      </c>
      <c r="AM62" s="94">
        <f t="shared" si="20"/>
        <v>24654.425999999999</v>
      </c>
      <c r="AN62" s="87">
        <f t="shared" si="21"/>
        <v>1</v>
      </c>
    </row>
    <row r="63" spans="2:40" ht="21" x14ac:dyDescent="0.35">
      <c r="B63" s="275"/>
      <c r="C63" s="220"/>
      <c r="D63" s="226"/>
      <c r="E63" s="219"/>
      <c r="F63" s="219" t="s">
        <v>140</v>
      </c>
      <c r="G63" s="219">
        <f t="shared" si="12"/>
        <v>42</v>
      </c>
      <c r="H63" s="219">
        <v>5</v>
      </c>
      <c r="I63" s="222">
        <v>1873.9185137331722</v>
      </c>
      <c r="J63" s="219"/>
      <c r="K63" s="219"/>
      <c r="L63" s="219" t="s">
        <v>155</v>
      </c>
      <c r="M63" s="219"/>
      <c r="N63" s="223">
        <v>37170.517999999996</v>
      </c>
      <c r="O63" s="224">
        <v>3.7197986999999998E-4</v>
      </c>
      <c r="P63" s="200">
        <v>8.5674419999999998</v>
      </c>
      <c r="Q63" s="200">
        <f t="shared" si="13"/>
        <v>8.5670700201300001</v>
      </c>
      <c r="R63" s="224">
        <v>0.36482187999999999</v>
      </c>
      <c r="S63" s="224">
        <f t="shared" si="14"/>
        <v>0.36444990013</v>
      </c>
      <c r="T63" s="225">
        <f t="shared" si="10"/>
        <v>3.9274427885507626E-3</v>
      </c>
      <c r="U63" s="225"/>
      <c r="V63" s="201">
        <f t="shared" si="15"/>
        <v>81081367.071424261</v>
      </c>
      <c r="W63" s="273"/>
      <c r="Y63" s="89"/>
      <c r="Z63" s="82">
        <v>0</v>
      </c>
      <c r="AA63" s="89"/>
      <c r="AB63" s="82">
        <v>0</v>
      </c>
      <c r="AC63" s="89"/>
      <c r="AD63" s="82">
        <v>0</v>
      </c>
      <c r="AE63" s="89">
        <f t="shared" si="25"/>
        <v>0</v>
      </c>
      <c r="AF63" s="89">
        <f t="shared" si="1"/>
        <v>0</v>
      </c>
      <c r="AG63" s="89">
        <f t="shared" si="26"/>
        <v>0</v>
      </c>
      <c r="AH63" s="100" t="e">
        <f t="shared" si="16"/>
        <v>#DIV/0!</v>
      </c>
      <c r="AI63" s="94" t="e">
        <f t="shared" si="17"/>
        <v>#DIV/0!</v>
      </c>
      <c r="AJ63" s="100" t="e">
        <f t="shared" si="18"/>
        <v>#DIV/0!</v>
      </c>
      <c r="AK63" s="93" t="str">
        <f t="shared" si="27"/>
        <v>no port overcoupled</v>
      </c>
      <c r="AL63" s="94" t="e">
        <f t="shared" si="7"/>
        <v>#DIV/0!</v>
      </c>
      <c r="AM63" s="94">
        <f t="shared" si="20"/>
        <v>37170.517999999996</v>
      </c>
      <c r="AN63" s="87">
        <f t="shared" si="21"/>
        <v>1</v>
      </c>
    </row>
    <row r="64" spans="2:40" ht="21" x14ac:dyDescent="0.35">
      <c r="B64" s="275"/>
      <c r="C64" s="220"/>
      <c r="D64" s="226"/>
      <c r="E64" s="219"/>
      <c r="F64" s="219" t="s">
        <v>140</v>
      </c>
      <c r="G64" s="219">
        <f t="shared" si="12"/>
        <v>43</v>
      </c>
      <c r="H64" s="219">
        <v>5</v>
      </c>
      <c r="I64" s="222">
        <v>1873.9341061148205</v>
      </c>
      <c r="J64" s="219"/>
      <c r="K64" s="219"/>
      <c r="L64" s="219" t="s">
        <v>155</v>
      </c>
      <c r="M64" s="219"/>
      <c r="N64" s="223">
        <v>32730.868999999999</v>
      </c>
      <c r="O64" s="224">
        <v>8.0924698999999996E-4</v>
      </c>
      <c r="P64" s="224">
        <v>0.32160473000000001</v>
      </c>
      <c r="Q64" s="224">
        <f t="shared" si="13"/>
        <v>0.32079548300999999</v>
      </c>
      <c r="R64" s="200">
        <v>8.9125490999999997</v>
      </c>
      <c r="S64" s="200">
        <f t="shared" si="14"/>
        <v>8.9117398530099994</v>
      </c>
      <c r="T64" s="225">
        <f t="shared" si="10"/>
        <v>3.9274754677662222E-3</v>
      </c>
      <c r="U64" s="225"/>
      <c r="V64" s="201">
        <f t="shared" si="15"/>
        <v>74268825.377755851</v>
      </c>
      <c r="W64" s="273"/>
      <c r="Y64" s="89"/>
      <c r="Z64" s="82">
        <v>0</v>
      </c>
      <c r="AA64" s="89"/>
      <c r="AB64" s="82">
        <v>0</v>
      </c>
      <c r="AC64" s="89"/>
      <c r="AD64" s="82">
        <v>0</v>
      </c>
      <c r="AE64" s="89">
        <f t="shared" si="25"/>
        <v>0</v>
      </c>
      <c r="AF64" s="89">
        <f t="shared" ref="AF64:AF69" si="28">IF(AB64=0,(1-10^(AA64/20))/(1+10^(AA64/20)),(1+10^(AA64/20))/(1-10^(AA64/20)))</f>
        <v>0</v>
      </c>
      <c r="AG64" s="89">
        <f t="shared" si="26"/>
        <v>0</v>
      </c>
      <c r="AH64" s="100" t="e">
        <f t="shared" si="16"/>
        <v>#DIV/0!</v>
      </c>
      <c r="AI64" s="94" t="e">
        <f t="shared" si="17"/>
        <v>#DIV/0!</v>
      </c>
      <c r="AJ64" s="100" t="e">
        <f t="shared" si="18"/>
        <v>#DIV/0!</v>
      </c>
      <c r="AK64" s="93" t="str">
        <f t="shared" si="27"/>
        <v>no port overcoupled</v>
      </c>
      <c r="AL64" s="94" t="e">
        <f t="shared" ref="AL64:AL69" si="29">1/(1/AH64+1/AJ64+1/AI64)</f>
        <v>#DIV/0!</v>
      </c>
      <c r="AM64" s="94">
        <f t="shared" si="20"/>
        <v>32730.868999999999</v>
      </c>
      <c r="AN64" s="87">
        <f t="shared" si="21"/>
        <v>1</v>
      </c>
    </row>
    <row r="65" spans="2:40" ht="21" x14ac:dyDescent="0.35">
      <c r="B65" s="275"/>
      <c r="C65" s="220"/>
      <c r="D65" s="226"/>
      <c r="E65" s="219"/>
      <c r="F65" s="219" t="s">
        <v>140</v>
      </c>
      <c r="G65" s="219">
        <f t="shared" si="12"/>
        <v>44</v>
      </c>
      <c r="H65" s="219">
        <v>4</v>
      </c>
      <c r="I65" s="222">
        <v>1880.2160367980809</v>
      </c>
      <c r="J65" s="219"/>
      <c r="K65" s="219"/>
      <c r="L65" s="219" t="s">
        <v>155</v>
      </c>
      <c r="M65" s="219"/>
      <c r="N65" s="223">
        <v>57282.254999999997</v>
      </c>
      <c r="O65" s="224">
        <v>1.8842473999999999E-4</v>
      </c>
      <c r="P65" s="224">
        <v>1.9118991999999999</v>
      </c>
      <c r="Q65" s="224">
        <f t="shared" si="13"/>
        <v>1.91171077526</v>
      </c>
      <c r="R65" s="224">
        <v>6.4234040000000006E-2</v>
      </c>
      <c r="S65" s="224">
        <f t="shared" si="14"/>
        <v>6.4045615260000008E-2</v>
      </c>
      <c r="T65" s="225">
        <f t="shared" si="10"/>
        <v>3.9406414209169783E-3</v>
      </c>
      <c r="U65" s="225"/>
      <c r="V65" s="223">
        <f t="shared" si="15"/>
        <v>27789157.250752579</v>
      </c>
      <c r="W65" s="273"/>
      <c r="Y65" s="89"/>
      <c r="Z65" s="82">
        <v>0</v>
      </c>
      <c r="AA65" s="89"/>
      <c r="AB65" s="82">
        <v>0</v>
      </c>
      <c r="AC65" s="89"/>
      <c r="AD65" s="82">
        <v>0</v>
      </c>
      <c r="AE65" s="89">
        <f t="shared" si="25"/>
        <v>0</v>
      </c>
      <c r="AF65" s="89">
        <f t="shared" si="28"/>
        <v>0</v>
      </c>
      <c r="AG65" s="89">
        <f t="shared" si="26"/>
        <v>0</v>
      </c>
      <c r="AH65" s="100" t="e">
        <f t="shared" si="16"/>
        <v>#DIV/0!</v>
      </c>
      <c r="AI65" s="94" t="e">
        <f t="shared" si="17"/>
        <v>#DIV/0!</v>
      </c>
      <c r="AJ65" s="100" t="e">
        <f t="shared" si="18"/>
        <v>#DIV/0!</v>
      </c>
      <c r="AK65" s="93" t="str">
        <f t="shared" si="27"/>
        <v>no port overcoupled</v>
      </c>
      <c r="AL65" s="94" t="e">
        <f t="shared" si="29"/>
        <v>#DIV/0!</v>
      </c>
      <c r="AM65" s="94">
        <f t="shared" si="20"/>
        <v>57282.254999999997</v>
      </c>
      <c r="AN65" s="87">
        <f t="shared" si="21"/>
        <v>1</v>
      </c>
    </row>
    <row r="66" spans="2:40" ht="21" x14ac:dyDescent="0.35">
      <c r="B66" s="275"/>
      <c r="C66" s="220"/>
      <c r="D66" s="226"/>
      <c r="E66" s="219"/>
      <c r="F66" s="219" t="s">
        <v>140</v>
      </c>
      <c r="G66" s="219">
        <f t="shared" si="12"/>
        <v>45</v>
      </c>
      <c r="H66" s="219">
        <v>4</v>
      </c>
      <c r="I66" s="222">
        <v>1880.2254322075355</v>
      </c>
      <c r="J66" s="219"/>
      <c r="K66" s="219"/>
      <c r="L66" s="219" t="s">
        <v>155</v>
      </c>
      <c r="M66" s="219"/>
      <c r="N66" s="223">
        <v>45327.074000000001</v>
      </c>
      <c r="O66" s="224">
        <v>5.6789806999999999E-4</v>
      </c>
      <c r="P66" s="224">
        <v>6.2895734999999994E-2</v>
      </c>
      <c r="Q66" s="224">
        <f t="shared" si="13"/>
        <v>6.2327836929999991E-2</v>
      </c>
      <c r="R66" s="224">
        <v>1.9958370000000001</v>
      </c>
      <c r="S66" s="224">
        <f t="shared" si="14"/>
        <v>1.9952691019300002</v>
      </c>
      <c r="T66" s="225">
        <f t="shared" si="10"/>
        <v>3.9406611122391128E-3</v>
      </c>
      <c r="U66" s="225"/>
      <c r="V66" s="223">
        <f t="shared" si="15"/>
        <v>22950390.2155408</v>
      </c>
      <c r="W66" s="273"/>
      <c r="Y66" s="89"/>
      <c r="Z66" s="82">
        <v>0</v>
      </c>
      <c r="AA66" s="89"/>
      <c r="AB66" s="82">
        <v>0</v>
      </c>
      <c r="AC66" s="89"/>
      <c r="AD66" s="82">
        <v>0</v>
      </c>
      <c r="AE66" s="89">
        <f t="shared" si="25"/>
        <v>0</v>
      </c>
      <c r="AF66" s="89">
        <f t="shared" si="28"/>
        <v>0</v>
      </c>
      <c r="AG66" s="89">
        <f t="shared" si="26"/>
        <v>0</v>
      </c>
      <c r="AH66" s="100" t="e">
        <f t="shared" si="16"/>
        <v>#DIV/0!</v>
      </c>
      <c r="AI66" s="94" t="e">
        <f t="shared" si="17"/>
        <v>#DIV/0!</v>
      </c>
      <c r="AJ66" s="100" t="e">
        <f t="shared" si="18"/>
        <v>#DIV/0!</v>
      </c>
      <c r="AK66" s="93" t="str">
        <f t="shared" si="27"/>
        <v>no port overcoupled</v>
      </c>
      <c r="AL66" s="94" t="e">
        <f t="shared" si="29"/>
        <v>#DIV/0!</v>
      </c>
      <c r="AM66" s="94">
        <f t="shared" si="20"/>
        <v>45327.074000000001</v>
      </c>
      <c r="AN66" s="87">
        <f t="shared" si="21"/>
        <v>1</v>
      </c>
    </row>
    <row r="67" spans="2:40" ht="21" x14ac:dyDescent="0.35">
      <c r="B67" s="275"/>
      <c r="C67" s="220"/>
      <c r="D67" s="226"/>
      <c r="E67" s="219"/>
      <c r="F67" s="219" t="s">
        <v>140</v>
      </c>
      <c r="G67" s="219">
        <f t="shared" si="12"/>
        <v>46</v>
      </c>
      <c r="H67" s="219">
        <v>3</v>
      </c>
      <c r="I67" s="222">
        <v>1884.351316323276</v>
      </c>
      <c r="J67" s="219"/>
      <c r="K67" s="219"/>
      <c r="L67" s="219" t="s">
        <v>155</v>
      </c>
      <c r="M67" s="219"/>
      <c r="N67" s="223">
        <v>71350.263999999996</v>
      </c>
      <c r="O67" s="224">
        <v>6.9572424000000004E-5</v>
      </c>
      <c r="P67" s="224">
        <v>1.9543998E-2</v>
      </c>
      <c r="Q67" s="224">
        <f t="shared" si="13"/>
        <v>1.9474425576000001E-2</v>
      </c>
      <c r="R67" s="224">
        <v>6.3445098000000005E-2</v>
      </c>
      <c r="S67" s="224">
        <f t="shared" si="14"/>
        <v>6.3375525576E-2</v>
      </c>
      <c r="T67" s="225">
        <f t="shared" si="10"/>
        <v>3.9493083259242367E-3</v>
      </c>
      <c r="U67" s="225"/>
      <c r="V67" s="223">
        <f t="shared" si="15"/>
        <v>1144975.2989159497</v>
      </c>
      <c r="W67" s="273"/>
      <c r="Y67" s="89"/>
      <c r="Z67" s="82">
        <v>0</v>
      </c>
      <c r="AA67" s="89"/>
      <c r="AB67" s="82">
        <v>0</v>
      </c>
      <c r="AC67" s="89"/>
      <c r="AD67" s="82">
        <v>0</v>
      </c>
      <c r="AE67" s="89">
        <f t="shared" si="25"/>
        <v>0</v>
      </c>
      <c r="AF67" s="89">
        <f t="shared" si="28"/>
        <v>0</v>
      </c>
      <c r="AG67" s="89">
        <f t="shared" si="26"/>
        <v>0</v>
      </c>
      <c r="AH67" s="100" t="e">
        <f t="shared" si="16"/>
        <v>#DIV/0!</v>
      </c>
      <c r="AI67" s="94" t="e">
        <f t="shared" si="17"/>
        <v>#DIV/0!</v>
      </c>
      <c r="AJ67" s="100" t="e">
        <f t="shared" si="18"/>
        <v>#DIV/0!</v>
      </c>
      <c r="AK67" s="93" t="str">
        <f t="shared" si="27"/>
        <v>no port overcoupled</v>
      </c>
      <c r="AL67" s="94" t="e">
        <f t="shared" si="29"/>
        <v>#DIV/0!</v>
      </c>
      <c r="AM67" s="94">
        <f t="shared" si="20"/>
        <v>71350.263999999996</v>
      </c>
      <c r="AN67" s="87">
        <f t="shared" si="21"/>
        <v>1</v>
      </c>
    </row>
    <row r="68" spans="2:40" ht="21" x14ac:dyDescent="0.35">
      <c r="B68" s="275"/>
      <c r="C68" s="220"/>
      <c r="D68" s="226"/>
      <c r="E68" s="219"/>
      <c r="F68" s="219" t="s">
        <v>140</v>
      </c>
      <c r="G68" s="219">
        <f t="shared" si="12"/>
        <v>47</v>
      </c>
      <c r="H68" s="219">
        <v>3</v>
      </c>
      <c r="I68" s="219">
        <v>1884.3540150047154</v>
      </c>
      <c r="J68" s="219"/>
      <c r="K68" s="219"/>
      <c r="L68" s="219" t="s">
        <v>155</v>
      </c>
      <c r="M68" s="219"/>
      <c r="N68" s="223">
        <v>90757.661999999997</v>
      </c>
      <c r="O68" s="224">
        <v>2.7501448E-4</v>
      </c>
      <c r="P68" s="224">
        <v>5.1399768999999998E-2</v>
      </c>
      <c r="Q68" s="224">
        <f t="shared" si="13"/>
        <v>5.1124754519999996E-2</v>
      </c>
      <c r="R68" s="224">
        <v>1.3321216E-2</v>
      </c>
      <c r="S68" s="224">
        <f t="shared" si="14"/>
        <v>1.304620152E-2</v>
      </c>
      <c r="T68" s="225">
        <f t="shared" si="10"/>
        <v>3.9493139819422977E-3</v>
      </c>
      <c r="U68" s="225"/>
      <c r="V68" s="223">
        <f t="shared" si="15"/>
        <v>1174878.2729797461</v>
      </c>
      <c r="W68" s="273"/>
      <c r="Y68" s="89"/>
      <c r="Z68" s="82">
        <v>0</v>
      </c>
      <c r="AA68" s="89"/>
      <c r="AB68" s="82">
        <v>0</v>
      </c>
      <c r="AC68" s="89"/>
      <c r="AD68" s="82">
        <v>0</v>
      </c>
      <c r="AE68" s="89">
        <f t="shared" ref="AE68:AE75" si="30">IF(Z68=0,(1-10^(Y68/20))/(1+10^(Y68/20)),(1+10^(Y68/20))/(1-10^(Y68/20)))</f>
        <v>0</v>
      </c>
      <c r="AF68" s="89">
        <f t="shared" si="28"/>
        <v>0</v>
      </c>
      <c r="AG68" s="89">
        <f t="shared" ref="AG68:AG75" si="31">IF(AD68=0,(1-10^(AC68/20))/(1+10^(AC68/20)),(1+10^(AC68/20))/(1-10^(AC68/20)))</f>
        <v>0</v>
      </c>
      <c r="AH68" s="100" t="e">
        <f t="shared" si="16"/>
        <v>#DIV/0!</v>
      </c>
      <c r="AI68" s="94" t="e">
        <f t="shared" si="17"/>
        <v>#DIV/0!</v>
      </c>
      <c r="AJ68" s="100" t="e">
        <f t="shared" si="18"/>
        <v>#DIV/0!</v>
      </c>
      <c r="AK68" s="93" t="str">
        <f t="shared" ref="AK68:AK75" si="32">IF(Z68=1,"FPC overcoupled",IF(AB68=1,"HOM1 port overcoupled",IF(AD68=0,"no port overcoupled","HOM2 port overcoupled")))</f>
        <v>no port overcoupled</v>
      </c>
      <c r="AL68" s="94" t="e">
        <f t="shared" si="29"/>
        <v>#DIV/0!</v>
      </c>
      <c r="AM68" s="94">
        <f t="shared" si="20"/>
        <v>90757.661999999997</v>
      </c>
      <c r="AN68" s="87">
        <f t="shared" si="21"/>
        <v>1</v>
      </c>
    </row>
    <row r="69" spans="2:40" ht="21" x14ac:dyDescent="0.35">
      <c r="B69" s="275"/>
      <c r="C69" s="220"/>
      <c r="D69" s="226"/>
      <c r="E69" s="219"/>
      <c r="F69" s="219" t="s">
        <v>140</v>
      </c>
      <c r="G69" s="219">
        <f t="shared" si="12"/>
        <v>48</v>
      </c>
      <c r="H69" s="219">
        <v>2</v>
      </c>
      <c r="I69" s="222">
        <v>1886.854693187126</v>
      </c>
      <c r="J69" s="219"/>
      <c r="K69" s="219"/>
      <c r="L69" s="219" t="s">
        <v>155</v>
      </c>
      <c r="M69" s="219"/>
      <c r="N69" s="223">
        <v>179279.04</v>
      </c>
      <c r="O69" s="224">
        <v>3.9820840999999998E-4</v>
      </c>
      <c r="P69" s="224">
        <v>1.6400611999999998E-2</v>
      </c>
      <c r="Q69" s="224">
        <f t="shared" si="13"/>
        <v>1.6002403589999999E-2</v>
      </c>
      <c r="R69" s="224">
        <v>0.15654137000000001</v>
      </c>
      <c r="S69" s="224">
        <f t="shared" si="14"/>
        <v>0.15614316159000002</v>
      </c>
      <c r="T69" s="225">
        <f t="shared" si="10"/>
        <v>3.9545550158624054E-3</v>
      </c>
      <c r="U69" s="225"/>
      <c r="V69" s="223">
        <f t="shared" si="15"/>
        <v>7078722.1318541579</v>
      </c>
      <c r="W69" s="273"/>
      <c r="Y69" s="89"/>
      <c r="Z69" s="82">
        <v>0</v>
      </c>
      <c r="AA69" s="89"/>
      <c r="AB69" s="82">
        <v>0</v>
      </c>
      <c r="AC69" s="89"/>
      <c r="AD69" s="82">
        <v>0</v>
      </c>
      <c r="AE69" s="89">
        <f t="shared" si="30"/>
        <v>0</v>
      </c>
      <c r="AF69" s="89">
        <f t="shared" si="28"/>
        <v>0</v>
      </c>
      <c r="AG69" s="89">
        <f t="shared" si="31"/>
        <v>0</v>
      </c>
      <c r="AH69" s="100" t="e">
        <f t="shared" si="16"/>
        <v>#DIV/0!</v>
      </c>
      <c r="AI69" s="94" t="e">
        <f t="shared" si="17"/>
        <v>#DIV/0!</v>
      </c>
      <c r="AJ69" s="100" t="e">
        <f t="shared" si="18"/>
        <v>#DIV/0!</v>
      </c>
      <c r="AK69" s="93" t="str">
        <f t="shared" si="32"/>
        <v>no port overcoupled</v>
      </c>
      <c r="AL69" s="94" t="e">
        <f t="shared" si="29"/>
        <v>#DIV/0!</v>
      </c>
      <c r="AM69" s="94">
        <f t="shared" si="20"/>
        <v>179279.04</v>
      </c>
      <c r="AN69" s="87">
        <f t="shared" si="21"/>
        <v>1</v>
      </c>
    </row>
    <row r="70" spans="2:40" ht="21" x14ac:dyDescent="0.35">
      <c r="B70" s="275"/>
      <c r="C70" s="219"/>
      <c r="D70" s="227"/>
      <c r="E70" s="228"/>
      <c r="F70" s="219" t="s">
        <v>140</v>
      </c>
      <c r="G70" s="219">
        <f t="shared" si="12"/>
        <v>49</v>
      </c>
      <c r="H70" s="219">
        <v>2</v>
      </c>
      <c r="I70" s="229">
        <v>1886.8562924057567</v>
      </c>
      <c r="J70" s="219"/>
      <c r="K70" s="219"/>
      <c r="L70" s="219" t="s">
        <v>155</v>
      </c>
      <c r="M70" s="219"/>
      <c r="N70" s="223">
        <v>135002.98000000001</v>
      </c>
      <c r="O70" s="224">
        <v>5.3207983999999998E-4</v>
      </c>
      <c r="P70" s="224">
        <v>0.17402087999999999</v>
      </c>
      <c r="Q70" s="224">
        <f t="shared" si="13"/>
        <v>0.17348880015999998</v>
      </c>
      <c r="R70" s="224">
        <v>1.5263221E-2</v>
      </c>
      <c r="S70" s="224">
        <f t="shared" si="14"/>
        <v>1.4731141160000001E-2</v>
      </c>
      <c r="T70" s="225">
        <f t="shared" si="10"/>
        <v>3.9545583675768122E-3</v>
      </c>
      <c r="U70" s="225"/>
      <c r="V70" s="223">
        <f t="shared" si="15"/>
        <v>5922660.0902533131</v>
      </c>
      <c r="W70" s="273"/>
      <c r="Y70" s="89"/>
      <c r="Z70" s="82">
        <v>0</v>
      </c>
      <c r="AA70" s="89"/>
      <c r="AB70" s="82">
        <v>0</v>
      </c>
      <c r="AC70" s="89"/>
      <c r="AD70" s="82">
        <v>0</v>
      </c>
      <c r="AE70" s="89">
        <f t="shared" si="30"/>
        <v>0</v>
      </c>
      <c r="AF70" s="89">
        <f t="shared" ref="AF70" si="33">IF(AB70=0,(1-10^(AA70/20))/(1+10^(AA70/20)),(1+10^(AA70/20))/(1-10^(AA70/20)))</f>
        <v>0</v>
      </c>
      <c r="AG70" s="89">
        <f t="shared" si="31"/>
        <v>0</v>
      </c>
      <c r="AH70" s="100" t="e">
        <f t="shared" si="16"/>
        <v>#DIV/0!</v>
      </c>
      <c r="AI70" s="94" t="e">
        <f t="shared" si="17"/>
        <v>#DIV/0!</v>
      </c>
      <c r="AJ70" s="100" t="e">
        <f t="shared" si="18"/>
        <v>#DIV/0!</v>
      </c>
      <c r="AK70" s="93" t="str">
        <f t="shared" si="32"/>
        <v>no port overcoupled</v>
      </c>
      <c r="AL70" s="94" t="e">
        <f t="shared" ref="AL70" si="34">1/(1/AH70+1/AJ70+1/AI70)</f>
        <v>#DIV/0!</v>
      </c>
      <c r="AM70" s="94">
        <f t="shared" si="20"/>
        <v>135002.98000000001</v>
      </c>
      <c r="AN70" s="87">
        <f t="shared" si="21"/>
        <v>1</v>
      </c>
    </row>
    <row r="71" spans="2:40" ht="21" x14ac:dyDescent="0.35">
      <c r="B71" s="275"/>
      <c r="C71" s="219"/>
      <c r="D71" s="227"/>
      <c r="E71" s="227"/>
      <c r="F71" s="219" t="s">
        <v>140</v>
      </c>
      <c r="G71" s="219">
        <f t="shared" si="12"/>
        <v>50</v>
      </c>
      <c r="H71" s="219">
        <v>1</v>
      </c>
      <c r="I71" s="222">
        <v>1888.14806125461</v>
      </c>
      <c r="J71" s="219"/>
      <c r="K71" s="219"/>
      <c r="L71" s="219" t="s">
        <v>155</v>
      </c>
      <c r="M71" s="219"/>
      <c r="N71" s="223">
        <v>493522.01</v>
      </c>
      <c r="O71" s="224">
        <v>1.8464670000000001E-5</v>
      </c>
      <c r="P71" s="224">
        <v>6.1860439000000003E-3</v>
      </c>
      <c r="Q71" s="224">
        <f t="shared" si="13"/>
        <v>6.1675792300000002E-3</v>
      </c>
      <c r="R71" s="224">
        <v>3.4280466000000001E-6</v>
      </c>
      <c r="S71" s="224">
        <f t="shared" si="14"/>
        <v>-1.50366234E-5</v>
      </c>
      <c r="T71" s="225">
        <f t="shared" si="10"/>
        <v>3.9572657148881935E-3</v>
      </c>
      <c r="U71" s="225"/>
      <c r="V71" s="223">
        <f t="shared" si="15"/>
        <v>769176.57739590318</v>
      </c>
      <c r="W71" s="273"/>
      <c r="Y71" s="89"/>
      <c r="Z71" s="82">
        <v>0</v>
      </c>
      <c r="AA71" s="89"/>
      <c r="AB71" s="82">
        <v>0</v>
      </c>
      <c r="AC71" s="89"/>
      <c r="AD71" s="82">
        <v>0</v>
      </c>
      <c r="AE71" s="89">
        <f t="shared" si="30"/>
        <v>0</v>
      </c>
      <c r="AF71" s="89">
        <f t="shared" ref="AF71:AF72" si="35">IF(AB71=0,(1-10^(AA71/20))/(1+10^(AA71/20)),(1+10^(AA71/20))/(1-10^(AA71/20)))</f>
        <v>0</v>
      </c>
      <c r="AG71" s="89">
        <f t="shared" si="31"/>
        <v>0</v>
      </c>
      <c r="AH71" s="100" t="e">
        <f t="shared" si="16"/>
        <v>#DIV/0!</v>
      </c>
      <c r="AI71" s="94" t="e">
        <f t="shared" si="17"/>
        <v>#DIV/0!</v>
      </c>
      <c r="AJ71" s="100" t="e">
        <f t="shared" si="18"/>
        <v>#DIV/0!</v>
      </c>
      <c r="AK71" s="93" t="str">
        <f t="shared" si="32"/>
        <v>no port overcoupled</v>
      </c>
      <c r="AL71" s="94" t="e">
        <f t="shared" ref="AL71:AL72" si="36">1/(1/AH71+1/AJ71+1/AI71)</f>
        <v>#DIV/0!</v>
      </c>
      <c r="AM71" s="94">
        <f t="shared" si="20"/>
        <v>493522.01</v>
      </c>
      <c r="AN71" s="87">
        <f t="shared" si="21"/>
        <v>1</v>
      </c>
    </row>
    <row r="72" spans="2:40" ht="21.75" thickBot="1" x14ac:dyDescent="0.4">
      <c r="B72" s="276"/>
      <c r="C72" s="277"/>
      <c r="D72" s="278"/>
      <c r="E72" s="278"/>
      <c r="F72" s="277" t="s">
        <v>140</v>
      </c>
      <c r="G72" s="277">
        <f t="shared" si="12"/>
        <v>51</v>
      </c>
      <c r="H72" s="277">
        <v>1</v>
      </c>
      <c r="I72" s="279">
        <v>1888.1534586174885</v>
      </c>
      <c r="J72" s="277"/>
      <c r="K72" s="277"/>
      <c r="L72" s="277" t="s">
        <v>155</v>
      </c>
      <c r="M72" s="277"/>
      <c r="N72" s="280">
        <v>604054.06000000006</v>
      </c>
      <c r="O72" s="281">
        <v>7.3227182999999996E-5</v>
      </c>
      <c r="P72" s="281">
        <v>3.1806084999999999E-5</v>
      </c>
      <c r="Q72" s="281">
        <f t="shared" si="13"/>
        <v>-4.1421097999999997E-5</v>
      </c>
      <c r="R72" s="281">
        <v>5.2031445000000004E-3</v>
      </c>
      <c r="S72" s="281">
        <f t="shared" si="14"/>
        <v>5.1299173170000004E-3</v>
      </c>
      <c r="T72" s="282">
        <f t="shared" si="10"/>
        <v>3.9572770269243138E-3</v>
      </c>
      <c r="U72" s="282"/>
      <c r="V72" s="280">
        <f t="shared" si="15"/>
        <v>783050.40605321864</v>
      </c>
      <c r="W72" s="283"/>
      <c r="Y72" s="89"/>
      <c r="Z72" s="82">
        <v>0</v>
      </c>
      <c r="AA72" s="89"/>
      <c r="AB72" s="82">
        <v>0</v>
      </c>
      <c r="AC72" s="89"/>
      <c r="AD72" s="82">
        <v>0</v>
      </c>
      <c r="AE72" s="89">
        <f t="shared" si="30"/>
        <v>0</v>
      </c>
      <c r="AF72" s="89">
        <f t="shared" si="35"/>
        <v>0</v>
      </c>
      <c r="AG72" s="89">
        <f t="shared" si="31"/>
        <v>0</v>
      </c>
      <c r="AH72" s="100" t="e">
        <f t="shared" si="16"/>
        <v>#DIV/0!</v>
      </c>
      <c r="AI72" s="94" t="e">
        <f t="shared" si="17"/>
        <v>#DIV/0!</v>
      </c>
      <c r="AJ72" s="100" t="e">
        <f t="shared" si="18"/>
        <v>#DIV/0!</v>
      </c>
      <c r="AK72" s="93" t="str">
        <f t="shared" si="32"/>
        <v>no port overcoupled</v>
      </c>
      <c r="AL72" s="94" t="e">
        <f t="shared" si="36"/>
        <v>#DIV/0!</v>
      </c>
      <c r="AM72" s="94">
        <f t="shared" si="20"/>
        <v>604054.06000000006</v>
      </c>
      <c r="AN72" s="87">
        <f t="shared" si="21"/>
        <v>1</v>
      </c>
    </row>
    <row r="73" spans="2:40" x14ac:dyDescent="0.25">
      <c r="B73" s="260"/>
      <c r="C73" s="102"/>
      <c r="D73" s="260"/>
      <c r="E73" s="260"/>
      <c r="F73" s="261" t="s">
        <v>94</v>
      </c>
      <c r="G73" s="102">
        <f t="shared" si="12"/>
        <v>52</v>
      </c>
      <c r="H73" s="102"/>
      <c r="I73" s="121">
        <v>2285.7312043202528</v>
      </c>
      <c r="J73" s="102"/>
      <c r="K73" s="102"/>
      <c r="L73" s="102" t="s">
        <v>155</v>
      </c>
      <c r="M73" s="102"/>
      <c r="N73" s="103"/>
      <c r="O73" s="122">
        <v>2.3555610000000001E-2</v>
      </c>
      <c r="P73" s="122">
        <v>0.1147152</v>
      </c>
      <c r="Q73" s="122">
        <f t="shared" si="13"/>
        <v>9.1159589999999999E-2</v>
      </c>
      <c r="R73" s="122">
        <v>2.6284186000000001E-2</v>
      </c>
      <c r="S73" s="122">
        <f t="shared" si="14"/>
        <v>2.7285759999999999E-3</v>
      </c>
      <c r="T73" s="262">
        <f t="shared" si="10"/>
        <v>4.7905383660942248E-3</v>
      </c>
      <c r="U73" s="262"/>
      <c r="V73" s="103"/>
      <c r="W73" s="122"/>
      <c r="Y73" s="89"/>
      <c r="Z73" s="82">
        <v>0</v>
      </c>
      <c r="AA73" s="89"/>
      <c r="AB73" s="82">
        <v>0</v>
      </c>
      <c r="AC73" s="89"/>
      <c r="AD73" s="82">
        <v>0</v>
      </c>
      <c r="AE73" s="89">
        <f t="shared" si="30"/>
        <v>0</v>
      </c>
      <c r="AF73" s="89">
        <f t="shared" ref="AF73:AF136" si="37">IF(AB73=0,(1-10^(AA73/20))/(1+10^(AA73/20)),(1+10^(AA73/20))/(1-10^(AA73/20)))</f>
        <v>0</v>
      </c>
      <c r="AG73" s="89">
        <f t="shared" si="31"/>
        <v>0</v>
      </c>
      <c r="AH73" s="100" t="e">
        <f t="shared" ref="AH73:AH104" si="38">N73*(1+1/AE73)</f>
        <v>#DIV/0!</v>
      </c>
      <c r="AI73" s="94" t="e">
        <f t="shared" ref="AI73:AI104" si="39">N73*(1+1/AF73)</f>
        <v>#DIV/0!</v>
      </c>
      <c r="AJ73" s="100" t="e">
        <f t="shared" ref="AJ73:AJ104" si="40">N73*(1+1/AG73)</f>
        <v>#DIV/0!</v>
      </c>
      <c r="AK73" s="93" t="str">
        <f t="shared" si="32"/>
        <v>no port overcoupled</v>
      </c>
      <c r="AL73" s="94" t="e">
        <f t="shared" ref="AL73:AL136" si="41">1/(1/AH73+1/AJ73+1/AI73)</f>
        <v>#DIV/0!</v>
      </c>
      <c r="AM73" s="94">
        <f t="shared" ref="AM73:AM104" si="42">IF(AK73="no port overcoupled",N73*(1+AE73+AG73+AF73),AL73)</f>
        <v>0</v>
      </c>
      <c r="AN73" s="87" t="e">
        <f t="shared" ref="AN73:AN104" si="43">N73/AM73</f>
        <v>#DIV/0!</v>
      </c>
    </row>
    <row r="74" spans="2:40" ht="21" x14ac:dyDescent="0.35">
      <c r="B74" s="108"/>
      <c r="C74" s="82"/>
      <c r="D74" s="108"/>
      <c r="E74" s="108"/>
      <c r="F74" s="108" t="s">
        <v>142</v>
      </c>
      <c r="G74" s="82">
        <f t="shared" si="12"/>
        <v>53</v>
      </c>
      <c r="H74" s="82"/>
      <c r="I74" s="86">
        <v>2286.5144216445815</v>
      </c>
      <c r="J74" s="82"/>
      <c r="K74" s="82"/>
      <c r="L74" s="82" t="s">
        <v>155</v>
      </c>
      <c r="M74" s="82"/>
      <c r="N74" s="94">
        <v>150069.65</v>
      </c>
      <c r="O74" s="87">
        <v>1.4954291000000001E-4</v>
      </c>
      <c r="P74" s="87">
        <v>2.4826052000000001E-2</v>
      </c>
      <c r="Q74" s="87">
        <f t="shared" si="13"/>
        <v>2.467650909E-2</v>
      </c>
      <c r="R74" s="87">
        <v>3.3574290999999999E-2</v>
      </c>
      <c r="S74" s="87">
        <f t="shared" si="14"/>
        <v>3.3424748089999998E-2</v>
      </c>
      <c r="T74" s="206">
        <f t="shared" si="10"/>
        <v>4.7921798682245258E-3</v>
      </c>
      <c r="U74" s="206"/>
      <c r="V74" s="94"/>
      <c r="W74" s="87"/>
      <c r="Y74" s="89"/>
      <c r="Z74" s="82">
        <v>0</v>
      </c>
      <c r="AA74" s="89"/>
      <c r="AB74" s="82">
        <v>0</v>
      </c>
      <c r="AC74" s="89"/>
      <c r="AD74" s="82">
        <v>0</v>
      </c>
      <c r="AE74" s="89">
        <f t="shared" si="30"/>
        <v>0</v>
      </c>
      <c r="AF74" s="89">
        <f t="shared" si="37"/>
        <v>0</v>
      </c>
      <c r="AG74" s="89">
        <f t="shared" si="31"/>
        <v>0</v>
      </c>
      <c r="AH74" s="100" t="e">
        <f t="shared" si="38"/>
        <v>#DIV/0!</v>
      </c>
      <c r="AI74" s="94" t="e">
        <f t="shared" si="39"/>
        <v>#DIV/0!</v>
      </c>
      <c r="AJ74" s="100" t="e">
        <f t="shared" si="40"/>
        <v>#DIV/0!</v>
      </c>
      <c r="AK74" s="93" t="str">
        <f t="shared" si="32"/>
        <v>no port overcoupled</v>
      </c>
      <c r="AL74" s="94" t="e">
        <f t="shared" si="41"/>
        <v>#DIV/0!</v>
      </c>
      <c r="AM74" s="94">
        <f t="shared" si="42"/>
        <v>150069.65</v>
      </c>
      <c r="AN74" s="87">
        <f t="shared" si="43"/>
        <v>1</v>
      </c>
    </row>
    <row r="75" spans="2:40" ht="21" x14ac:dyDescent="0.35">
      <c r="B75" s="108"/>
      <c r="C75" s="82"/>
      <c r="D75" s="108"/>
      <c r="E75" s="108"/>
      <c r="F75" s="108" t="s">
        <v>142</v>
      </c>
      <c r="G75" s="82">
        <f t="shared" si="12"/>
        <v>54</v>
      </c>
      <c r="H75" s="82"/>
      <c r="I75" s="86">
        <v>2286.5504040637697</v>
      </c>
      <c r="J75" s="82"/>
      <c r="K75" s="82"/>
      <c r="L75" s="82" t="s">
        <v>155</v>
      </c>
      <c r="M75" s="82"/>
      <c r="N75" s="94">
        <v>1734936.9</v>
      </c>
      <c r="O75" s="87">
        <v>1.6993396E-4</v>
      </c>
      <c r="P75" s="87">
        <v>6.1655649999999996E-3</v>
      </c>
      <c r="Q75" s="87">
        <f t="shared" si="13"/>
        <v>5.9956310399999994E-3</v>
      </c>
      <c r="R75" s="87">
        <v>4.7699791999999998E-3</v>
      </c>
      <c r="S75" s="87">
        <f t="shared" si="14"/>
        <v>4.6000452399999996E-3</v>
      </c>
      <c r="T75" s="206">
        <f t="shared" si="10"/>
        <v>4.7922552817986587E-3</v>
      </c>
      <c r="U75" s="206"/>
      <c r="V75" s="94"/>
      <c r="W75" s="87"/>
      <c r="Y75" s="89"/>
      <c r="Z75" s="82">
        <v>0</v>
      </c>
      <c r="AA75" s="89"/>
      <c r="AB75" s="82">
        <v>0</v>
      </c>
      <c r="AC75" s="89"/>
      <c r="AD75" s="82">
        <v>0</v>
      </c>
      <c r="AE75" s="89">
        <f t="shared" si="30"/>
        <v>0</v>
      </c>
      <c r="AF75" s="89">
        <f t="shared" si="37"/>
        <v>0</v>
      </c>
      <c r="AG75" s="89">
        <f t="shared" si="31"/>
        <v>0</v>
      </c>
      <c r="AH75" s="100" t="e">
        <f t="shared" si="38"/>
        <v>#DIV/0!</v>
      </c>
      <c r="AI75" s="94" t="e">
        <f t="shared" si="39"/>
        <v>#DIV/0!</v>
      </c>
      <c r="AJ75" s="100" t="e">
        <f t="shared" si="40"/>
        <v>#DIV/0!</v>
      </c>
      <c r="AK75" s="93" t="str">
        <f t="shared" si="32"/>
        <v>no port overcoupled</v>
      </c>
      <c r="AL75" s="94" t="e">
        <f t="shared" si="41"/>
        <v>#DIV/0!</v>
      </c>
      <c r="AM75" s="94">
        <f t="shared" si="42"/>
        <v>1734936.9</v>
      </c>
      <c r="AN75" s="87">
        <f t="shared" si="43"/>
        <v>1</v>
      </c>
    </row>
    <row r="76" spans="2:40" ht="21" x14ac:dyDescent="0.35">
      <c r="B76" s="108"/>
      <c r="C76" s="82"/>
      <c r="D76" s="108"/>
      <c r="E76" s="108"/>
      <c r="F76" s="108" t="s">
        <v>143</v>
      </c>
      <c r="G76" s="82">
        <f t="shared" si="12"/>
        <v>55</v>
      </c>
      <c r="H76" s="82">
        <v>1</v>
      </c>
      <c r="I76" s="86">
        <v>2297.7349393614118</v>
      </c>
      <c r="J76" s="82"/>
      <c r="K76" s="82"/>
      <c r="L76" s="82" t="s">
        <v>155</v>
      </c>
      <c r="M76" s="82"/>
      <c r="N76" s="94">
        <v>6126351.5</v>
      </c>
      <c r="O76" s="87">
        <v>3.6944216999999998E-5</v>
      </c>
      <c r="P76" s="87">
        <v>4.1549012999999996E-3</v>
      </c>
      <c r="Q76" s="87">
        <f t="shared" si="13"/>
        <v>4.1179570829999994E-3</v>
      </c>
      <c r="R76" s="87">
        <v>4.9445566999999999E-3</v>
      </c>
      <c r="S76" s="87">
        <f t="shared" si="14"/>
        <v>4.9076124829999998E-3</v>
      </c>
      <c r="T76" s="206">
        <f t="shared" si="10"/>
        <v>4.8156963344250644E-3</v>
      </c>
      <c r="U76" s="206"/>
      <c r="V76" s="94"/>
      <c r="W76" s="87"/>
      <c r="Y76" s="89"/>
      <c r="Z76" s="82">
        <v>0</v>
      </c>
      <c r="AA76" s="89"/>
      <c r="AB76" s="82">
        <v>0</v>
      </c>
      <c r="AC76" s="89"/>
      <c r="AD76" s="82">
        <v>0</v>
      </c>
      <c r="AE76" s="89">
        <f t="shared" ref="AE76:AE139" si="44">IF(Z76=0,(1-10^(Y76/20))/(1+10^(Y76/20)),(1+10^(Y76/20))/(1-10^(Y76/20)))</f>
        <v>0</v>
      </c>
      <c r="AF76" s="89">
        <f t="shared" si="37"/>
        <v>0</v>
      </c>
      <c r="AG76" s="89">
        <f t="shared" ref="AG76:AG139" si="45">IF(AD76=0,(1-10^(AC76/20))/(1+10^(AC76/20)),(1+10^(AC76/20))/(1-10^(AC76/20)))</f>
        <v>0</v>
      </c>
      <c r="AH76" s="100" t="e">
        <f t="shared" si="38"/>
        <v>#DIV/0!</v>
      </c>
      <c r="AI76" s="94" t="e">
        <f t="shared" si="39"/>
        <v>#DIV/0!</v>
      </c>
      <c r="AJ76" s="100" t="e">
        <f t="shared" si="40"/>
        <v>#DIV/0!</v>
      </c>
      <c r="AK76" s="93" t="str">
        <f t="shared" ref="AK76:AK139" si="46">IF(Z76=1,"FPC overcoupled",IF(AB76=1,"HOM1 port overcoupled",IF(AD76=0,"no port overcoupled","HOM2 port overcoupled")))</f>
        <v>no port overcoupled</v>
      </c>
      <c r="AL76" s="94" t="e">
        <f t="shared" si="41"/>
        <v>#DIV/0!</v>
      </c>
      <c r="AM76" s="94">
        <f t="shared" si="42"/>
        <v>6126351.5</v>
      </c>
      <c r="AN76" s="87">
        <f t="shared" si="43"/>
        <v>1</v>
      </c>
    </row>
    <row r="77" spans="2:40" ht="21" x14ac:dyDescent="0.35">
      <c r="B77" s="108"/>
      <c r="C77" s="82"/>
      <c r="D77" s="108"/>
      <c r="E77" s="108"/>
      <c r="F77" s="108" t="s">
        <v>143</v>
      </c>
      <c r="G77" s="82">
        <f t="shared" si="12"/>
        <v>56</v>
      </c>
      <c r="H77" s="82">
        <v>2</v>
      </c>
      <c r="I77" s="86">
        <v>2297.7402367731256</v>
      </c>
      <c r="J77" s="82"/>
      <c r="K77" s="82"/>
      <c r="L77" s="82" t="s">
        <v>155</v>
      </c>
      <c r="M77" s="82"/>
      <c r="N77" s="94">
        <v>5914634.5</v>
      </c>
      <c r="O77" s="87">
        <v>2.6515643000000002E-5</v>
      </c>
      <c r="P77" s="87">
        <v>1.7109128000000001E-2</v>
      </c>
      <c r="Q77" s="87">
        <f t="shared" si="13"/>
        <v>1.7082612356999999E-2</v>
      </c>
      <c r="R77" s="87">
        <v>2.4141955E-2</v>
      </c>
      <c r="S77" s="87">
        <f t="shared" si="14"/>
        <v>2.4115439356999998E-2</v>
      </c>
      <c r="T77" s="206">
        <f t="shared" si="10"/>
        <v>4.8157074369790335E-3</v>
      </c>
      <c r="U77" s="206"/>
      <c r="V77" s="94"/>
      <c r="W77" s="87"/>
      <c r="Y77" s="89"/>
      <c r="Z77" s="82">
        <v>0</v>
      </c>
      <c r="AA77" s="89"/>
      <c r="AB77" s="82">
        <v>0</v>
      </c>
      <c r="AC77" s="89"/>
      <c r="AD77" s="82">
        <v>0</v>
      </c>
      <c r="AE77" s="89">
        <f t="shared" si="44"/>
        <v>0</v>
      </c>
      <c r="AF77" s="89">
        <f t="shared" si="37"/>
        <v>0</v>
      </c>
      <c r="AG77" s="89">
        <f t="shared" si="45"/>
        <v>0</v>
      </c>
      <c r="AH77" s="100" t="e">
        <f t="shared" si="38"/>
        <v>#DIV/0!</v>
      </c>
      <c r="AI77" s="94" t="e">
        <f t="shared" si="39"/>
        <v>#DIV/0!</v>
      </c>
      <c r="AJ77" s="100" t="e">
        <f t="shared" si="40"/>
        <v>#DIV/0!</v>
      </c>
      <c r="AK77" s="93" t="str">
        <f t="shared" si="46"/>
        <v>no port overcoupled</v>
      </c>
      <c r="AL77" s="94" t="e">
        <f t="shared" si="41"/>
        <v>#DIV/0!</v>
      </c>
      <c r="AM77" s="94">
        <f t="shared" si="42"/>
        <v>5914634.5</v>
      </c>
      <c r="AN77" s="87">
        <f t="shared" si="43"/>
        <v>1</v>
      </c>
    </row>
    <row r="78" spans="2:40" ht="21" x14ac:dyDescent="0.35">
      <c r="B78" s="108"/>
      <c r="C78" s="82"/>
      <c r="D78" s="108"/>
      <c r="E78" s="108"/>
      <c r="F78" s="108" t="s">
        <v>143</v>
      </c>
      <c r="G78" s="82">
        <f t="shared" si="12"/>
        <v>57</v>
      </c>
      <c r="H78" s="82">
        <v>3</v>
      </c>
      <c r="I78" s="86">
        <v>2299.5309618347219</v>
      </c>
      <c r="J78" s="82"/>
      <c r="K78" s="82"/>
      <c r="L78" s="82" t="s">
        <v>155</v>
      </c>
      <c r="M78" s="82"/>
      <c r="N78" s="94">
        <v>2231754</v>
      </c>
      <c r="O78" s="87">
        <v>2.6472463E-5</v>
      </c>
      <c r="P78" s="87">
        <v>7.7046145999999996E-2</v>
      </c>
      <c r="Q78" s="87">
        <f t="shared" si="13"/>
        <v>7.7019673536999997E-2</v>
      </c>
      <c r="R78" s="87">
        <v>9.3284037E-2</v>
      </c>
      <c r="S78" s="87">
        <f t="shared" si="14"/>
        <v>9.3257564537000001E-2</v>
      </c>
      <c r="T78" s="206">
        <f t="shared" si="10"/>
        <v>4.8194605191850641E-3</v>
      </c>
      <c r="U78" s="206"/>
      <c r="V78" s="94"/>
      <c r="W78" s="87"/>
      <c r="Y78" s="89"/>
      <c r="Z78" s="82">
        <v>0</v>
      </c>
      <c r="AA78" s="89"/>
      <c r="AB78" s="82">
        <v>0</v>
      </c>
      <c r="AC78" s="89"/>
      <c r="AD78" s="82">
        <v>0</v>
      </c>
      <c r="AE78" s="89">
        <f t="shared" si="44"/>
        <v>0</v>
      </c>
      <c r="AF78" s="89">
        <f t="shared" si="37"/>
        <v>0</v>
      </c>
      <c r="AG78" s="89">
        <f t="shared" si="45"/>
        <v>0</v>
      </c>
      <c r="AH78" s="100" t="e">
        <f t="shared" si="38"/>
        <v>#DIV/0!</v>
      </c>
      <c r="AI78" s="94" t="e">
        <f t="shared" si="39"/>
        <v>#DIV/0!</v>
      </c>
      <c r="AJ78" s="100" t="e">
        <f t="shared" si="40"/>
        <v>#DIV/0!</v>
      </c>
      <c r="AK78" s="93" t="str">
        <f t="shared" si="46"/>
        <v>no port overcoupled</v>
      </c>
      <c r="AL78" s="94" t="e">
        <f t="shared" si="41"/>
        <v>#DIV/0!</v>
      </c>
      <c r="AM78" s="94">
        <f t="shared" si="42"/>
        <v>2231754</v>
      </c>
      <c r="AN78" s="87">
        <f t="shared" si="43"/>
        <v>1</v>
      </c>
    </row>
    <row r="79" spans="2:40" ht="21" x14ac:dyDescent="0.35">
      <c r="B79" s="108"/>
      <c r="C79" s="82"/>
      <c r="D79" s="108"/>
      <c r="E79" s="108"/>
      <c r="F79" s="108" t="s">
        <v>143</v>
      </c>
      <c r="G79" s="82">
        <f t="shared" si="12"/>
        <v>58</v>
      </c>
      <c r="H79" s="82">
        <v>3</v>
      </c>
      <c r="I79" s="86">
        <v>2299.5402572930116</v>
      </c>
      <c r="J79" s="82"/>
      <c r="K79" s="82"/>
      <c r="L79" s="82" t="s">
        <v>155</v>
      </c>
      <c r="M79" s="82"/>
      <c r="N79" s="94">
        <v>1596580.2</v>
      </c>
      <c r="O79" s="87">
        <v>4.3504875000000002E-5</v>
      </c>
      <c r="P79" s="87">
        <v>4.8983605999999999E-2</v>
      </c>
      <c r="Q79" s="87">
        <f t="shared" si="13"/>
        <v>4.8940101124999996E-2</v>
      </c>
      <c r="R79" s="87">
        <v>4.1425848000000001E-2</v>
      </c>
      <c r="S79" s="87">
        <f t="shared" si="14"/>
        <v>4.1382343124999998E-2</v>
      </c>
      <c r="T79" s="206">
        <f t="shared" si="10"/>
        <v>4.8194800010250474E-3</v>
      </c>
      <c r="U79" s="206"/>
      <c r="V79" s="94"/>
      <c r="W79" s="87"/>
      <c r="Y79" s="89"/>
      <c r="Z79" s="82">
        <v>0</v>
      </c>
      <c r="AA79" s="89"/>
      <c r="AB79" s="82">
        <v>0</v>
      </c>
      <c r="AC79" s="89"/>
      <c r="AD79" s="82">
        <v>0</v>
      </c>
      <c r="AE79" s="89">
        <f t="shared" si="44"/>
        <v>0</v>
      </c>
      <c r="AF79" s="89">
        <f t="shared" si="37"/>
        <v>0</v>
      </c>
      <c r="AG79" s="89">
        <f t="shared" si="45"/>
        <v>0</v>
      </c>
      <c r="AH79" s="100" t="e">
        <f t="shared" si="38"/>
        <v>#DIV/0!</v>
      </c>
      <c r="AI79" s="94" t="e">
        <f t="shared" si="39"/>
        <v>#DIV/0!</v>
      </c>
      <c r="AJ79" s="100" t="e">
        <f t="shared" si="40"/>
        <v>#DIV/0!</v>
      </c>
      <c r="AK79" s="93" t="str">
        <f t="shared" si="46"/>
        <v>no port overcoupled</v>
      </c>
      <c r="AL79" s="94" t="e">
        <f t="shared" si="41"/>
        <v>#DIV/0!</v>
      </c>
      <c r="AM79" s="94">
        <f t="shared" si="42"/>
        <v>1596580.2</v>
      </c>
      <c r="AN79" s="87">
        <f t="shared" si="43"/>
        <v>1</v>
      </c>
    </row>
    <row r="80" spans="2:40" ht="21" x14ac:dyDescent="0.35">
      <c r="B80" s="108"/>
      <c r="C80" s="82"/>
      <c r="D80" s="108"/>
      <c r="E80" s="108"/>
      <c r="F80" s="108" t="s">
        <v>143</v>
      </c>
      <c r="G80" s="82">
        <f t="shared" si="12"/>
        <v>59</v>
      </c>
      <c r="H80" s="82">
        <v>4</v>
      </c>
      <c r="I80" s="86">
        <v>2302.3224979055694</v>
      </c>
      <c r="J80" s="82"/>
      <c r="K80" s="82"/>
      <c r="L80" s="82" t="s">
        <v>155</v>
      </c>
      <c r="M80" s="82"/>
      <c r="N80" s="94">
        <v>1377288.3</v>
      </c>
      <c r="O80" s="87">
        <v>8.7374109000000006E-5</v>
      </c>
      <c r="P80" s="87">
        <v>4.1456882E-2</v>
      </c>
      <c r="Q80" s="87">
        <f t="shared" si="13"/>
        <v>4.1369507891000003E-2</v>
      </c>
      <c r="R80" s="87">
        <v>3.3900540999999999E-2</v>
      </c>
      <c r="S80" s="87">
        <f t="shared" si="14"/>
        <v>3.3813166891000002E-2</v>
      </c>
      <c r="T80" s="206">
        <f t="shared" si="10"/>
        <v>4.8253111461627482E-3</v>
      </c>
      <c r="U80" s="206"/>
      <c r="V80" s="94"/>
      <c r="W80" s="87"/>
      <c r="Y80" s="89"/>
      <c r="Z80" s="82">
        <v>0</v>
      </c>
      <c r="AA80" s="89"/>
      <c r="AB80" s="82">
        <v>0</v>
      </c>
      <c r="AC80" s="89"/>
      <c r="AD80" s="82">
        <v>0</v>
      </c>
      <c r="AE80" s="89">
        <f t="shared" si="44"/>
        <v>0</v>
      </c>
      <c r="AF80" s="89">
        <f t="shared" si="37"/>
        <v>0</v>
      </c>
      <c r="AG80" s="89">
        <f t="shared" si="45"/>
        <v>0</v>
      </c>
      <c r="AH80" s="100" t="e">
        <f t="shared" si="38"/>
        <v>#DIV/0!</v>
      </c>
      <c r="AI80" s="94" t="e">
        <f t="shared" si="39"/>
        <v>#DIV/0!</v>
      </c>
      <c r="AJ80" s="100" t="e">
        <f t="shared" si="40"/>
        <v>#DIV/0!</v>
      </c>
      <c r="AK80" s="93" t="str">
        <f t="shared" si="46"/>
        <v>no port overcoupled</v>
      </c>
      <c r="AL80" s="94" t="e">
        <f t="shared" si="41"/>
        <v>#DIV/0!</v>
      </c>
      <c r="AM80" s="94">
        <f t="shared" si="42"/>
        <v>1377288.3</v>
      </c>
      <c r="AN80" s="87">
        <f t="shared" si="43"/>
        <v>1</v>
      </c>
    </row>
    <row r="81" spans="2:40" ht="21" x14ac:dyDescent="0.35">
      <c r="B81" s="108"/>
      <c r="C81" s="82"/>
      <c r="D81" s="108"/>
      <c r="E81" s="108"/>
      <c r="F81" s="108" t="s">
        <v>143</v>
      </c>
      <c r="G81" s="82">
        <f t="shared" si="12"/>
        <v>60</v>
      </c>
      <c r="H81" s="82">
        <v>4</v>
      </c>
      <c r="I81" s="86">
        <v>2302.3357914104363</v>
      </c>
      <c r="J81" s="82"/>
      <c r="K81" s="82"/>
      <c r="L81" s="82" t="s">
        <v>155</v>
      </c>
      <c r="M81" s="82"/>
      <c r="N81" s="94">
        <v>1065016.5</v>
      </c>
      <c r="O81" s="87">
        <v>7.3614282999999998E-5</v>
      </c>
      <c r="P81" s="87">
        <v>2.4782881999999999E-2</v>
      </c>
      <c r="Q81" s="87">
        <f t="shared" si="13"/>
        <v>2.4709267716999998E-2</v>
      </c>
      <c r="R81" s="87">
        <v>2.7550999999999999E-2</v>
      </c>
      <c r="S81" s="87">
        <f t="shared" si="14"/>
        <v>2.7477385716999998E-2</v>
      </c>
      <c r="T81" s="206">
        <f t="shared" si="10"/>
        <v>4.8253390072887491E-3</v>
      </c>
      <c r="U81" s="206"/>
      <c r="V81" s="94"/>
      <c r="W81" s="87"/>
      <c r="Y81" s="89"/>
      <c r="Z81" s="82">
        <v>0</v>
      </c>
      <c r="AA81" s="89"/>
      <c r="AB81" s="82">
        <v>0</v>
      </c>
      <c r="AC81" s="89"/>
      <c r="AD81" s="82">
        <v>0</v>
      </c>
      <c r="AE81" s="89">
        <f t="shared" si="44"/>
        <v>0</v>
      </c>
      <c r="AF81" s="89">
        <f t="shared" si="37"/>
        <v>0</v>
      </c>
      <c r="AG81" s="89">
        <f t="shared" si="45"/>
        <v>0</v>
      </c>
      <c r="AH81" s="100" t="e">
        <f t="shared" si="38"/>
        <v>#DIV/0!</v>
      </c>
      <c r="AI81" s="94" t="e">
        <f t="shared" si="39"/>
        <v>#DIV/0!</v>
      </c>
      <c r="AJ81" s="100" t="e">
        <f t="shared" si="40"/>
        <v>#DIV/0!</v>
      </c>
      <c r="AK81" s="93" t="str">
        <f t="shared" si="46"/>
        <v>no port overcoupled</v>
      </c>
      <c r="AL81" s="94" t="e">
        <f t="shared" si="41"/>
        <v>#DIV/0!</v>
      </c>
      <c r="AM81" s="94">
        <f t="shared" si="42"/>
        <v>1065016.5</v>
      </c>
      <c r="AN81" s="87">
        <f t="shared" si="43"/>
        <v>1</v>
      </c>
    </row>
    <row r="82" spans="2:40" x14ac:dyDescent="0.25">
      <c r="B82" s="108"/>
      <c r="C82" s="82"/>
      <c r="D82" s="108"/>
      <c r="E82" s="108"/>
      <c r="F82" s="108" t="s">
        <v>94</v>
      </c>
      <c r="G82" s="82">
        <f t="shared" si="12"/>
        <v>61</v>
      </c>
      <c r="H82" s="82"/>
      <c r="I82" s="86">
        <v>2305.5621150464735</v>
      </c>
      <c r="J82" s="82"/>
      <c r="K82" s="82"/>
      <c r="L82" s="82" t="s">
        <v>155</v>
      </c>
      <c r="M82" s="82"/>
      <c r="N82" s="94"/>
      <c r="O82" s="87">
        <v>9.9111268000000002E-2</v>
      </c>
      <c r="P82" s="87">
        <v>0.69273602999999995</v>
      </c>
      <c r="Q82" s="87">
        <f t="shared" si="13"/>
        <v>0.59362476199999992</v>
      </c>
      <c r="R82" s="87">
        <v>0.25627533000000002</v>
      </c>
      <c r="S82" s="87">
        <f t="shared" si="14"/>
        <v>0.15716406200000002</v>
      </c>
      <c r="T82" s="206">
        <f t="shared" si="10"/>
        <v>4.832100881620542E-3</v>
      </c>
      <c r="U82" s="206"/>
      <c r="V82" s="94"/>
      <c r="W82" s="87"/>
      <c r="Y82" s="89"/>
      <c r="Z82" s="82">
        <v>0</v>
      </c>
      <c r="AA82" s="89"/>
      <c r="AB82" s="82">
        <v>0</v>
      </c>
      <c r="AC82" s="89"/>
      <c r="AD82" s="82">
        <v>0</v>
      </c>
      <c r="AE82" s="89">
        <f t="shared" si="44"/>
        <v>0</v>
      </c>
      <c r="AF82" s="89">
        <f t="shared" si="37"/>
        <v>0</v>
      </c>
      <c r="AG82" s="89">
        <f t="shared" si="45"/>
        <v>0</v>
      </c>
      <c r="AH82" s="100" t="e">
        <f t="shared" si="38"/>
        <v>#DIV/0!</v>
      </c>
      <c r="AI82" s="94" t="e">
        <f t="shared" si="39"/>
        <v>#DIV/0!</v>
      </c>
      <c r="AJ82" s="100" t="e">
        <f t="shared" si="40"/>
        <v>#DIV/0!</v>
      </c>
      <c r="AK82" s="93" t="str">
        <f t="shared" si="46"/>
        <v>no port overcoupled</v>
      </c>
      <c r="AL82" s="94" t="e">
        <f t="shared" si="41"/>
        <v>#DIV/0!</v>
      </c>
      <c r="AM82" s="94">
        <f t="shared" si="42"/>
        <v>0</v>
      </c>
      <c r="AN82" s="87" t="e">
        <f t="shared" si="43"/>
        <v>#DIV/0!</v>
      </c>
    </row>
    <row r="83" spans="2:40" ht="21" x14ac:dyDescent="0.35">
      <c r="B83" s="108"/>
      <c r="C83" s="82"/>
      <c r="D83" s="108"/>
      <c r="E83" s="108"/>
      <c r="F83" s="108" t="s">
        <v>143</v>
      </c>
      <c r="G83" s="82">
        <f t="shared" si="12"/>
        <v>62</v>
      </c>
      <c r="H83" s="82">
        <v>5</v>
      </c>
      <c r="I83" s="86">
        <v>2305.8369807486051</v>
      </c>
      <c r="J83" s="82"/>
      <c r="K83" s="82"/>
      <c r="L83" s="82" t="s">
        <v>155</v>
      </c>
      <c r="M83" s="82"/>
      <c r="N83" s="94">
        <v>1111028</v>
      </c>
      <c r="O83" s="87">
        <v>7.3214297E-5</v>
      </c>
      <c r="P83" s="87">
        <v>2.9723065E-4</v>
      </c>
      <c r="Q83" s="87">
        <f t="shared" si="13"/>
        <v>2.24016353E-4</v>
      </c>
      <c r="R83" s="87">
        <v>8.9996549999999995E-5</v>
      </c>
      <c r="S83" s="87">
        <f t="shared" si="14"/>
        <v>1.6782252999999995E-5</v>
      </c>
      <c r="T83" s="206">
        <f t="shared" si="10"/>
        <v>4.83267695753406E-3</v>
      </c>
      <c r="U83" s="206"/>
      <c r="V83" s="94"/>
      <c r="W83" s="87"/>
      <c r="Y83" s="89"/>
      <c r="Z83" s="82">
        <v>0</v>
      </c>
      <c r="AA83" s="89"/>
      <c r="AB83" s="82">
        <v>0</v>
      </c>
      <c r="AC83" s="89"/>
      <c r="AD83" s="82">
        <v>0</v>
      </c>
      <c r="AE83" s="89">
        <f t="shared" si="44"/>
        <v>0</v>
      </c>
      <c r="AF83" s="89">
        <f t="shared" si="37"/>
        <v>0</v>
      </c>
      <c r="AG83" s="89">
        <f t="shared" si="45"/>
        <v>0</v>
      </c>
      <c r="AH83" s="100" t="e">
        <f t="shared" si="38"/>
        <v>#DIV/0!</v>
      </c>
      <c r="AI83" s="94" t="e">
        <f t="shared" si="39"/>
        <v>#DIV/0!</v>
      </c>
      <c r="AJ83" s="100" t="e">
        <f t="shared" si="40"/>
        <v>#DIV/0!</v>
      </c>
      <c r="AK83" s="93" t="str">
        <f t="shared" si="46"/>
        <v>no port overcoupled</v>
      </c>
      <c r="AL83" s="94" t="e">
        <f t="shared" si="41"/>
        <v>#DIV/0!</v>
      </c>
      <c r="AM83" s="94">
        <f t="shared" si="42"/>
        <v>1111028</v>
      </c>
      <c r="AN83" s="87">
        <f t="shared" si="43"/>
        <v>1</v>
      </c>
    </row>
    <row r="84" spans="2:40" ht="21" x14ac:dyDescent="0.35">
      <c r="B84" s="108"/>
      <c r="C84" s="82"/>
      <c r="D84" s="108"/>
      <c r="E84" s="108"/>
      <c r="F84" s="108" t="s">
        <v>143</v>
      </c>
      <c r="G84" s="82">
        <f t="shared" si="12"/>
        <v>63</v>
      </c>
      <c r="H84" s="82">
        <v>5</v>
      </c>
      <c r="I84" s="86">
        <v>2305.842378111483</v>
      </c>
      <c r="J84" s="82"/>
      <c r="K84" s="82"/>
      <c r="L84" s="82" t="s">
        <v>155</v>
      </c>
      <c r="M84" s="82"/>
      <c r="N84" s="94">
        <v>1191497</v>
      </c>
      <c r="O84" s="87">
        <v>1.9356365000000001E-5</v>
      </c>
      <c r="P84" s="87">
        <v>1.2495274E-4</v>
      </c>
      <c r="Q84" s="87">
        <f t="shared" si="13"/>
        <v>1.05596375E-4</v>
      </c>
      <c r="R84" s="87">
        <v>2.1810385999999999E-4</v>
      </c>
      <c r="S84" s="87">
        <f t="shared" si="14"/>
        <v>1.9874749499999999E-4</v>
      </c>
      <c r="T84" s="206">
        <f t="shared" si="10"/>
        <v>4.8326882695701795E-3</v>
      </c>
      <c r="U84" s="206"/>
      <c r="V84" s="94"/>
      <c r="W84" s="87"/>
      <c r="Y84" s="89"/>
      <c r="Z84" s="82">
        <v>0</v>
      </c>
      <c r="AA84" s="89"/>
      <c r="AB84" s="82">
        <v>0</v>
      </c>
      <c r="AC84" s="89"/>
      <c r="AD84" s="82">
        <v>0</v>
      </c>
      <c r="AE84" s="89">
        <f t="shared" si="44"/>
        <v>0</v>
      </c>
      <c r="AF84" s="89">
        <f t="shared" si="37"/>
        <v>0</v>
      </c>
      <c r="AG84" s="89">
        <f t="shared" si="45"/>
        <v>0</v>
      </c>
      <c r="AH84" s="100" t="e">
        <f t="shared" si="38"/>
        <v>#DIV/0!</v>
      </c>
      <c r="AI84" s="94" t="e">
        <f t="shared" si="39"/>
        <v>#DIV/0!</v>
      </c>
      <c r="AJ84" s="100" t="e">
        <f t="shared" si="40"/>
        <v>#DIV/0!</v>
      </c>
      <c r="AK84" s="93" t="str">
        <f t="shared" si="46"/>
        <v>no port overcoupled</v>
      </c>
      <c r="AL84" s="94" t="e">
        <f t="shared" si="41"/>
        <v>#DIV/0!</v>
      </c>
      <c r="AM84" s="94">
        <f t="shared" si="42"/>
        <v>1191497</v>
      </c>
      <c r="AN84" s="87">
        <f t="shared" si="43"/>
        <v>1</v>
      </c>
    </row>
    <row r="85" spans="2:40" ht="21" x14ac:dyDescent="0.35">
      <c r="B85" s="108"/>
      <c r="C85" s="82"/>
      <c r="D85" s="108"/>
      <c r="E85" s="108"/>
      <c r="F85" s="108" t="s">
        <v>143</v>
      </c>
      <c r="G85" s="82">
        <f t="shared" si="12"/>
        <v>64</v>
      </c>
      <c r="H85" s="82">
        <v>6</v>
      </c>
      <c r="I85" s="86">
        <v>2309.7474701050396</v>
      </c>
      <c r="J85" s="82"/>
      <c r="K85" s="82"/>
      <c r="L85" s="82" t="s">
        <v>155</v>
      </c>
      <c r="M85" s="82"/>
      <c r="N85" s="94">
        <v>1592382.8</v>
      </c>
      <c r="O85" s="87">
        <v>1.1311081E-4</v>
      </c>
      <c r="P85" s="87">
        <v>3.0426156E-3</v>
      </c>
      <c r="Q85" s="87">
        <f t="shared" si="13"/>
        <v>2.9295047900000002E-3</v>
      </c>
      <c r="R85" s="87">
        <v>3.4763760000000002E-3</v>
      </c>
      <c r="S85" s="87">
        <f t="shared" si="14"/>
        <v>3.3632651900000004E-3</v>
      </c>
      <c r="T85" s="206">
        <f t="shared" si="10"/>
        <v>4.8408727371851389E-3</v>
      </c>
      <c r="U85" s="206"/>
      <c r="V85" s="94"/>
      <c r="W85" s="87"/>
      <c r="Y85" s="89"/>
      <c r="Z85" s="82">
        <v>0</v>
      </c>
      <c r="AA85" s="89"/>
      <c r="AB85" s="82">
        <v>0</v>
      </c>
      <c r="AC85" s="89"/>
      <c r="AD85" s="82">
        <v>0</v>
      </c>
      <c r="AE85" s="89">
        <f t="shared" si="44"/>
        <v>0</v>
      </c>
      <c r="AF85" s="89">
        <f t="shared" si="37"/>
        <v>0</v>
      </c>
      <c r="AG85" s="89">
        <f t="shared" si="45"/>
        <v>0</v>
      </c>
      <c r="AH85" s="100" t="e">
        <f t="shared" si="38"/>
        <v>#DIV/0!</v>
      </c>
      <c r="AI85" s="94" t="e">
        <f t="shared" si="39"/>
        <v>#DIV/0!</v>
      </c>
      <c r="AJ85" s="100" t="e">
        <f t="shared" si="40"/>
        <v>#DIV/0!</v>
      </c>
      <c r="AK85" s="93" t="str">
        <f t="shared" si="46"/>
        <v>no port overcoupled</v>
      </c>
      <c r="AL85" s="94" t="e">
        <f t="shared" si="41"/>
        <v>#DIV/0!</v>
      </c>
      <c r="AM85" s="94">
        <f t="shared" si="42"/>
        <v>1592382.8</v>
      </c>
      <c r="AN85" s="87">
        <f t="shared" si="43"/>
        <v>1</v>
      </c>
    </row>
    <row r="86" spans="2:40" ht="21" x14ac:dyDescent="0.35">
      <c r="B86" s="108"/>
      <c r="C86" s="82"/>
      <c r="D86" s="108"/>
      <c r="E86" s="108"/>
      <c r="F86" s="108" t="s">
        <v>143</v>
      </c>
      <c r="G86" s="82">
        <f t="shared" si="12"/>
        <v>65</v>
      </c>
      <c r="H86" s="82">
        <v>6</v>
      </c>
      <c r="I86" s="86">
        <v>2309.7494691283277</v>
      </c>
      <c r="J86" s="82"/>
      <c r="K86" s="82"/>
      <c r="L86" s="82" t="s">
        <v>155</v>
      </c>
      <c r="M86" s="82"/>
      <c r="N86" s="94">
        <v>420579.6</v>
      </c>
      <c r="O86" s="87">
        <v>1.5397866999999999E-4</v>
      </c>
      <c r="P86" s="87">
        <v>3.7316238999999998E-4</v>
      </c>
      <c r="Q86" s="87">
        <f t="shared" si="13"/>
        <v>2.1918371999999999E-4</v>
      </c>
      <c r="R86" s="87">
        <v>7.2776942000000002E-4</v>
      </c>
      <c r="S86" s="87">
        <f t="shared" si="14"/>
        <v>5.7379075000000006E-4</v>
      </c>
      <c r="T86" s="206">
        <f t="shared" si="10"/>
        <v>4.8408769268281455E-3</v>
      </c>
      <c r="U86" s="206"/>
      <c r="V86" s="94"/>
      <c r="W86" s="87"/>
      <c r="Y86" s="89"/>
      <c r="Z86" s="82">
        <v>0</v>
      </c>
      <c r="AA86" s="89"/>
      <c r="AB86" s="82">
        <v>0</v>
      </c>
      <c r="AC86" s="89"/>
      <c r="AD86" s="82">
        <v>0</v>
      </c>
      <c r="AE86" s="89">
        <f t="shared" si="44"/>
        <v>0</v>
      </c>
      <c r="AF86" s="89">
        <f t="shared" si="37"/>
        <v>0</v>
      </c>
      <c r="AG86" s="89">
        <f t="shared" si="45"/>
        <v>0</v>
      </c>
      <c r="AH86" s="100" t="e">
        <f t="shared" si="38"/>
        <v>#DIV/0!</v>
      </c>
      <c r="AI86" s="94" t="e">
        <f t="shared" si="39"/>
        <v>#DIV/0!</v>
      </c>
      <c r="AJ86" s="100" t="e">
        <f t="shared" si="40"/>
        <v>#DIV/0!</v>
      </c>
      <c r="AK86" s="93" t="str">
        <f t="shared" si="46"/>
        <v>no port overcoupled</v>
      </c>
      <c r="AL86" s="94" t="e">
        <f t="shared" si="41"/>
        <v>#DIV/0!</v>
      </c>
      <c r="AM86" s="94">
        <f t="shared" si="42"/>
        <v>420579.6</v>
      </c>
      <c r="AN86" s="87">
        <f t="shared" si="43"/>
        <v>1</v>
      </c>
    </row>
    <row r="87" spans="2:40" ht="21" x14ac:dyDescent="0.35">
      <c r="B87" s="108"/>
      <c r="C87" s="82"/>
      <c r="D87" s="108"/>
      <c r="E87" s="108"/>
      <c r="F87" s="108" t="s">
        <v>143</v>
      </c>
      <c r="G87" s="82">
        <f t="shared" si="12"/>
        <v>66</v>
      </c>
      <c r="H87" s="82">
        <v>7</v>
      </c>
      <c r="I87" s="86">
        <v>2313.583295941658</v>
      </c>
      <c r="J87" s="82"/>
      <c r="K87" s="82"/>
      <c r="L87" s="82" t="s">
        <v>155</v>
      </c>
      <c r="M87" s="82"/>
      <c r="N87" s="94">
        <v>1292246.5</v>
      </c>
      <c r="O87" s="87">
        <v>1.0110924E-4</v>
      </c>
      <c r="P87" s="87">
        <v>8.3590225999999996E-5</v>
      </c>
      <c r="Q87" s="87">
        <f t="shared" si="13"/>
        <v>-1.7519014000000005E-5</v>
      </c>
      <c r="R87" s="87">
        <v>2.2147926E-5</v>
      </c>
      <c r="S87" s="87">
        <f t="shared" si="14"/>
        <v>-7.8961313999999997E-5</v>
      </c>
      <c r="T87" s="206">
        <f t="shared" ref="T87:T150" si="47">2*PI()*I87*10^6/299792458*(0.01)^2</f>
        <v>4.8489120336698884E-3</v>
      </c>
      <c r="U87" s="206"/>
      <c r="V87" s="94"/>
      <c r="W87" s="87"/>
      <c r="Y87" s="89"/>
      <c r="Z87" s="82">
        <v>0</v>
      </c>
      <c r="AA87" s="89"/>
      <c r="AB87" s="82">
        <v>0</v>
      </c>
      <c r="AC87" s="89"/>
      <c r="AD87" s="82">
        <v>0</v>
      </c>
      <c r="AE87" s="89">
        <f t="shared" si="44"/>
        <v>0</v>
      </c>
      <c r="AF87" s="89">
        <f t="shared" si="37"/>
        <v>0</v>
      </c>
      <c r="AG87" s="89">
        <f t="shared" si="45"/>
        <v>0</v>
      </c>
      <c r="AH87" s="100" t="e">
        <f t="shared" si="38"/>
        <v>#DIV/0!</v>
      </c>
      <c r="AI87" s="94" t="e">
        <f t="shared" si="39"/>
        <v>#DIV/0!</v>
      </c>
      <c r="AJ87" s="100" t="e">
        <f t="shared" si="40"/>
        <v>#DIV/0!</v>
      </c>
      <c r="AK87" s="93" t="str">
        <f t="shared" si="46"/>
        <v>no port overcoupled</v>
      </c>
      <c r="AL87" s="94" t="e">
        <f t="shared" si="41"/>
        <v>#DIV/0!</v>
      </c>
      <c r="AM87" s="94">
        <f t="shared" si="42"/>
        <v>1292246.5</v>
      </c>
      <c r="AN87" s="87">
        <f t="shared" si="43"/>
        <v>1</v>
      </c>
    </row>
    <row r="88" spans="2:40" ht="21" x14ac:dyDescent="0.35">
      <c r="B88" s="108"/>
      <c r="C88" s="82"/>
      <c r="D88" s="108"/>
      <c r="E88" s="108"/>
      <c r="F88" s="108" t="s">
        <v>143</v>
      </c>
      <c r="G88" s="82">
        <f t="shared" ref="G88:G151" si="48">1+G87</f>
        <v>67</v>
      </c>
      <c r="H88" s="82">
        <v>7</v>
      </c>
      <c r="I88" s="86">
        <v>2313.5908922301533</v>
      </c>
      <c r="J88" s="82"/>
      <c r="K88" s="82"/>
      <c r="L88" s="82" t="s">
        <v>155</v>
      </c>
      <c r="M88" s="82"/>
      <c r="N88" s="94">
        <v>910083.3</v>
      </c>
      <c r="O88" s="87">
        <v>2.7399936000000001E-6</v>
      </c>
      <c r="P88" s="87">
        <v>5.2917605999999999E-5</v>
      </c>
      <c r="Q88" s="87">
        <f t="shared" si="13"/>
        <v>5.0177612399999998E-5</v>
      </c>
      <c r="R88" s="87">
        <v>2.2601627E-4</v>
      </c>
      <c r="S88" s="87">
        <f t="shared" si="14"/>
        <v>2.2327627640000001E-4</v>
      </c>
      <c r="T88" s="206">
        <f t="shared" si="47"/>
        <v>4.848927954313317E-3</v>
      </c>
      <c r="U88" s="206"/>
      <c r="V88" s="94"/>
      <c r="W88" s="87"/>
      <c r="Y88" s="89"/>
      <c r="Z88" s="82">
        <v>0</v>
      </c>
      <c r="AA88" s="89"/>
      <c r="AB88" s="82">
        <v>0</v>
      </c>
      <c r="AC88" s="89"/>
      <c r="AD88" s="82">
        <v>0</v>
      </c>
      <c r="AE88" s="89">
        <f t="shared" si="44"/>
        <v>0</v>
      </c>
      <c r="AF88" s="89">
        <f t="shared" si="37"/>
        <v>0</v>
      </c>
      <c r="AG88" s="89">
        <f t="shared" si="45"/>
        <v>0</v>
      </c>
      <c r="AH88" s="100" t="e">
        <f t="shared" si="38"/>
        <v>#DIV/0!</v>
      </c>
      <c r="AI88" s="94" t="e">
        <f t="shared" si="39"/>
        <v>#DIV/0!</v>
      </c>
      <c r="AJ88" s="100" t="e">
        <f t="shared" si="40"/>
        <v>#DIV/0!</v>
      </c>
      <c r="AK88" s="93" t="str">
        <f t="shared" si="46"/>
        <v>no port overcoupled</v>
      </c>
      <c r="AL88" s="94" t="e">
        <f t="shared" si="41"/>
        <v>#DIV/0!</v>
      </c>
      <c r="AM88" s="94">
        <f t="shared" si="42"/>
        <v>910083.3</v>
      </c>
      <c r="AN88" s="87">
        <f t="shared" si="43"/>
        <v>1</v>
      </c>
    </row>
    <row r="89" spans="2:40" ht="21" x14ac:dyDescent="0.35">
      <c r="B89" s="108"/>
      <c r="C89" s="82"/>
      <c r="D89" s="108"/>
      <c r="E89" s="108"/>
      <c r="F89" s="108" t="s">
        <v>143</v>
      </c>
      <c r="G89" s="82">
        <f t="shared" si="48"/>
        <v>68</v>
      </c>
      <c r="H89" s="82">
        <v>8</v>
      </c>
      <c r="I89" s="86">
        <v>2316.8732884694255</v>
      </c>
      <c r="J89" s="82"/>
      <c r="K89" s="82"/>
      <c r="L89" s="82" t="s">
        <v>155</v>
      </c>
      <c r="M89" s="82"/>
      <c r="N89" s="94">
        <v>3086164.1</v>
      </c>
      <c r="O89" s="87">
        <v>4.6790801999999998E-4</v>
      </c>
      <c r="P89" s="87">
        <v>6.4260166999999995E-4</v>
      </c>
      <c r="Q89" s="87">
        <f t="shared" si="13"/>
        <v>1.7469364999999997E-4</v>
      </c>
      <c r="R89" s="87">
        <v>1.0993409E-3</v>
      </c>
      <c r="S89" s="87">
        <f t="shared" si="14"/>
        <v>6.3143287999999998E-4</v>
      </c>
      <c r="T89" s="206">
        <f t="shared" si="47"/>
        <v>4.8558073481314683E-3</v>
      </c>
      <c r="U89" s="206"/>
      <c r="V89" s="94"/>
      <c r="W89" s="87"/>
      <c r="Y89" s="89"/>
      <c r="Z89" s="82">
        <v>0</v>
      </c>
      <c r="AA89" s="89"/>
      <c r="AB89" s="82">
        <v>0</v>
      </c>
      <c r="AC89" s="89"/>
      <c r="AD89" s="82">
        <v>0</v>
      </c>
      <c r="AE89" s="89">
        <f t="shared" si="44"/>
        <v>0</v>
      </c>
      <c r="AF89" s="89">
        <f t="shared" si="37"/>
        <v>0</v>
      </c>
      <c r="AG89" s="89">
        <f t="shared" si="45"/>
        <v>0</v>
      </c>
      <c r="AH89" s="100" t="e">
        <f t="shared" si="38"/>
        <v>#DIV/0!</v>
      </c>
      <c r="AI89" s="94" t="e">
        <f t="shared" si="39"/>
        <v>#DIV/0!</v>
      </c>
      <c r="AJ89" s="100" t="e">
        <f t="shared" si="40"/>
        <v>#DIV/0!</v>
      </c>
      <c r="AK89" s="93" t="str">
        <f t="shared" si="46"/>
        <v>no port overcoupled</v>
      </c>
      <c r="AL89" s="94" t="e">
        <f t="shared" si="41"/>
        <v>#DIV/0!</v>
      </c>
      <c r="AM89" s="94">
        <f t="shared" si="42"/>
        <v>3086164.1</v>
      </c>
      <c r="AN89" s="87">
        <f t="shared" si="43"/>
        <v>1</v>
      </c>
    </row>
    <row r="90" spans="2:40" ht="21" x14ac:dyDescent="0.35">
      <c r="B90" s="108"/>
      <c r="C90" s="82"/>
      <c r="D90" s="108"/>
      <c r="E90" s="108"/>
      <c r="F90" s="108" t="s">
        <v>143</v>
      </c>
      <c r="G90" s="82">
        <f t="shared" si="48"/>
        <v>69</v>
      </c>
      <c r="H90" s="82">
        <v>8</v>
      </c>
      <c r="I90" s="86">
        <v>2316.8756872973713</v>
      </c>
      <c r="J90" s="82"/>
      <c r="K90" s="82"/>
      <c r="L90" s="82" t="s">
        <v>155</v>
      </c>
      <c r="M90" s="82"/>
      <c r="N90" s="94">
        <v>1815923.5</v>
      </c>
      <c r="O90" s="87">
        <v>8.9824027000000002E-4</v>
      </c>
      <c r="P90" s="87">
        <v>3.2524560000000001E-5</v>
      </c>
      <c r="Q90" s="87">
        <f t="shared" si="13"/>
        <v>-8.6571571000000006E-4</v>
      </c>
      <c r="R90" s="87">
        <v>2.5957292999999998E-4</v>
      </c>
      <c r="S90" s="87">
        <f t="shared" si="14"/>
        <v>-6.3866734000000004E-4</v>
      </c>
      <c r="T90" s="206">
        <f t="shared" si="47"/>
        <v>4.8558123757030773E-3</v>
      </c>
      <c r="U90" s="206"/>
      <c r="V90" s="94"/>
      <c r="W90" s="87"/>
      <c r="Y90" s="89"/>
      <c r="Z90" s="82">
        <v>0</v>
      </c>
      <c r="AA90" s="89"/>
      <c r="AB90" s="82">
        <v>0</v>
      </c>
      <c r="AC90" s="89"/>
      <c r="AD90" s="82">
        <v>0</v>
      </c>
      <c r="AE90" s="89">
        <f t="shared" si="44"/>
        <v>0</v>
      </c>
      <c r="AF90" s="89">
        <f t="shared" si="37"/>
        <v>0</v>
      </c>
      <c r="AG90" s="89">
        <f t="shared" si="45"/>
        <v>0</v>
      </c>
      <c r="AH90" s="100" t="e">
        <f t="shared" si="38"/>
        <v>#DIV/0!</v>
      </c>
      <c r="AI90" s="94" t="e">
        <f t="shared" si="39"/>
        <v>#DIV/0!</v>
      </c>
      <c r="AJ90" s="100" t="e">
        <f t="shared" si="40"/>
        <v>#DIV/0!</v>
      </c>
      <c r="AK90" s="93" t="str">
        <f t="shared" si="46"/>
        <v>no port overcoupled</v>
      </c>
      <c r="AL90" s="94" t="e">
        <f t="shared" si="41"/>
        <v>#DIV/0!</v>
      </c>
      <c r="AM90" s="94">
        <f t="shared" si="42"/>
        <v>1815923.5</v>
      </c>
      <c r="AN90" s="87">
        <f t="shared" si="43"/>
        <v>1</v>
      </c>
    </row>
    <row r="91" spans="2:40" ht="21" x14ac:dyDescent="0.35">
      <c r="B91" s="108"/>
      <c r="C91" s="82"/>
      <c r="D91" s="108"/>
      <c r="E91" s="108"/>
      <c r="F91" s="108" t="s">
        <v>143</v>
      </c>
      <c r="G91" s="82">
        <f t="shared" si="48"/>
        <v>70</v>
      </c>
      <c r="H91" s="82">
        <v>9</v>
      </c>
      <c r="I91" s="86">
        <v>2319.1019995334723</v>
      </c>
      <c r="J91" s="82"/>
      <c r="K91" s="82"/>
      <c r="L91" s="82" t="s">
        <v>155</v>
      </c>
      <c r="M91" s="82"/>
      <c r="N91" s="94">
        <v>20669745</v>
      </c>
      <c r="O91" s="87">
        <v>1.8256920000000001E-3</v>
      </c>
      <c r="P91" s="87">
        <v>1.0154244E-4</v>
      </c>
      <c r="Q91" s="87">
        <f t="shared" si="13"/>
        <v>-1.7241495600000001E-3</v>
      </c>
      <c r="R91" s="87">
        <v>1.4435028999999999E-4</v>
      </c>
      <c r="S91" s="87">
        <f t="shared" si="14"/>
        <v>-1.68134171E-3</v>
      </c>
      <c r="T91" s="206">
        <f t="shared" si="47"/>
        <v>4.8604783811204196E-3</v>
      </c>
      <c r="U91" s="206"/>
      <c r="V91" s="94"/>
      <c r="W91" s="87"/>
      <c r="Y91" s="89"/>
      <c r="Z91" s="82">
        <v>0</v>
      </c>
      <c r="AA91" s="89"/>
      <c r="AB91" s="82">
        <v>0</v>
      </c>
      <c r="AC91" s="89"/>
      <c r="AD91" s="82">
        <v>0</v>
      </c>
      <c r="AE91" s="89">
        <f t="shared" si="44"/>
        <v>0</v>
      </c>
      <c r="AF91" s="89">
        <f t="shared" si="37"/>
        <v>0</v>
      </c>
      <c r="AG91" s="89">
        <f t="shared" si="45"/>
        <v>0</v>
      </c>
      <c r="AH91" s="100" t="e">
        <f t="shared" si="38"/>
        <v>#DIV/0!</v>
      </c>
      <c r="AI91" s="94" t="e">
        <f t="shared" si="39"/>
        <v>#DIV/0!</v>
      </c>
      <c r="AJ91" s="100" t="e">
        <f t="shared" si="40"/>
        <v>#DIV/0!</v>
      </c>
      <c r="AK91" s="93" t="str">
        <f t="shared" si="46"/>
        <v>no port overcoupled</v>
      </c>
      <c r="AL91" s="94" t="e">
        <f t="shared" si="41"/>
        <v>#DIV/0!</v>
      </c>
      <c r="AM91" s="94">
        <f t="shared" si="42"/>
        <v>20669745</v>
      </c>
      <c r="AN91" s="87">
        <f t="shared" si="43"/>
        <v>1</v>
      </c>
    </row>
    <row r="92" spans="2:40" ht="21.75" thickBot="1" x14ac:dyDescent="0.4">
      <c r="B92" s="284"/>
      <c r="C92" s="105"/>
      <c r="D92" s="284"/>
      <c r="E92" s="284"/>
      <c r="F92" s="284" t="s">
        <v>143</v>
      </c>
      <c r="G92" s="105">
        <f t="shared" si="48"/>
        <v>71</v>
      </c>
      <c r="H92" s="105">
        <v>9</v>
      </c>
      <c r="I92" s="119">
        <v>2319.1041984590888</v>
      </c>
      <c r="J92" s="105"/>
      <c r="K92" s="105"/>
      <c r="L92" s="105" t="s">
        <v>155</v>
      </c>
      <c r="M92" s="105"/>
      <c r="N92" s="96">
        <v>5645429.0999999996</v>
      </c>
      <c r="O92" s="120">
        <v>5.8608664999999998E-5</v>
      </c>
      <c r="P92" s="120">
        <v>8.9499095000000005E-5</v>
      </c>
      <c r="Q92" s="120">
        <f t="shared" si="13"/>
        <v>3.0890430000000007E-5</v>
      </c>
      <c r="R92" s="120">
        <v>9.6386658000000003E-4</v>
      </c>
      <c r="S92" s="120">
        <f t="shared" si="14"/>
        <v>9.0525791500000005E-4</v>
      </c>
      <c r="T92" s="207">
        <f t="shared" si="47"/>
        <v>4.8604829897277262E-3</v>
      </c>
      <c r="U92" s="207"/>
      <c r="V92" s="96"/>
      <c r="W92" s="120"/>
      <c r="Y92" s="89"/>
      <c r="Z92" s="82">
        <v>0</v>
      </c>
      <c r="AA92" s="89"/>
      <c r="AB92" s="82">
        <v>0</v>
      </c>
      <c r="AC92" s="89"/>
      <c r="AD92" s="82">
        <v>0</v>
      </c>
      <c r="AE92" s="89">
        <f t="shared" si="44"/>
        <v>0</v>
      </c>
      <c r="AF92" s="89">
        <f t="shared" si="37"/>
        <v>0</v>
      </c>
      <c r="AG92" s="89">
        <f t="shared" si="45"/>
        <v>0</v>
      </c>
      <c r="AH92" s="100" t="e">
        <f t="shared" si="38"/>
        <v>#DIV/0!</v>
      </c>
      <c r="AI92" s="94" t="e">
        <f t="shared" si="39"/>
        <v>#DIV/0!</v>
      </c>
      <c r="AJ92" s="100" t="e">
        <f t="shared" si="40"/>
        <v>#DIV/0!</v>
      </c>
      <c r="AK92" s="93" t="str">
        <f t="shared" si="46"/>
        <v>no port overcoupled</v>
      </c>
      <c r="AL92" s="94" t="e">
        <f t="shared" si="41"/>
        <v>#DIV/0!</v>
      </c>
      <c r="AM92" s="94">
        <f t="shared" si="42"/>
        <v>5645429.0999999996</v>
      </c>
      <c r="AN92" s="87">
        <f t="shared" si="43"/>
        <v>1</v>
      </c>
    </row>
    <row r="93" spans="2:40" ht="21" x14ac:dyDescent="0.35">
      <c r="B93" s="285"/>
      <c r="C93" s="107"/>
      <c r="D93" s="286"/>
      <c r="E93" s="286"/>
      <c r="F93" s="286" t="s">
        <v>144</v>
      </c>
      <c r="G93" s="107">
        <f t="shared" si="48"/>
        <v>72</v>
      </c>
      <c r="H93" s="107">
        <v>9</v>
      </c>
      <c r="I93" s="126">
        <v>2380.8860122051033</v>
      </c>
      <c r="J93" s="107"/>
      <c r="K93" s="107"/>
      <c r="L93" s="107" t="s">
        <v>155</v>
      </c>
      <c r="M93" s="107"/>
      <c r="N93" s="191">
        <v>423153.26</v>
      </c>
      <c r="O93" s="287">
        <v>0.20584763</v>
      </c>
      <c r="P93" s="287"/>
      <c r="Q93" s="287"/>
      <c r="R93" s="287"/>
      <c r="S93" s="287"/>
      <c r="T93" s="288">
        <f t="shared" si="47"/>
        <v>4.9899680965144562E-3</v>
      </c>
      <c r="U93" s="212">
        <f t="shared" ref="U93:U95" si="49">N93*O93</f>
        <v>87105.09569777381</v>
      </c>
      <c r="V93" s="191"/>
      <c r="W93" s="127"/>
      <c r="Y93" s="89"/>
      <c r="Z93" s="82">
        <v>0</v>
      </c>
      <c r="AA93" s="89"/>
      <c r="AB93" s="82">
        <v>0</v>
      </c>
      <c r="AC93" s="89"/>
      <c r="AD93" s="82">
        <v>0</v>
      </c>
      <c r="AE93" s="89">
        <f t="shared" si="44"/>
        <v>0</v>
      </c>
      <c r="AF93" s="89">
        <f t="shared" si="37"/>
        <v>0</v>
      </c>
      <c r="AG93" s="89">
        <f t="shared" si="45"/>
        <v>0</v>
      </c>
      <c r="AH93" s="100" t="e">
        <f t="shared" si="38"/>
        <v>#DIV/0!</v>
      </c>
      <c r="AI93" s="94" t="e">
        <f t="shared" si="39"/>
        <v>#DIV/0!</v>
      </c>
      <c r="AJ93" s="100" t="e">
        <f t="shared" si="40"/>
        <v>#DIV/0!</v>
      </c>
      <c r="AK93" s="93" t="str">
        <f t="shared" si="46"/>
        <v>no port overcoupled</v>
      </c>
      <c r="AL93" s="94" t="e">
        <f t="shared" si="41"/>
        <v>#DIV/0!</v>
      </c>
      <c r="AM93" s="94">
        <f t="shared" si="42"/>
        <v>423153.26</v>
      </c>
      <c r="AN93" s="87">
        <f t="shared" si="43"/>
        <v>1</v>
      </c>
    </row>
    <row r="94" spans="2:40" ht="21" x14ac:dyDescent="0.35">
      <c r="B94" s="289"/>
      <c r="C94" s="99"/>
      <c r="D94" s="161"/>
      <c r="E94" s="161"/>
      <c r="F94" s="161" t="s">
        <v>144</v>
      </c>
      <c r="G94" s="99">
        <f t="shared" si="48"/>
        <v>73</v>
      </c>
      <c r="H94" s="99">
        <v>8</v>
      </c>
      <c r="I94" s="131">
        <v>2385.5226467709863</v>
      </c>
      <c r="J94" s="99"/>
      <c r="K94" s="99"/>
      <c r="L94" s="99" t="s">
        <v>155</v>
      </c>
      <c r="M94" s="99"/>
      <c r="N94" s="192">
        <v>128844.72</v>
      </c>
      <c r="O94" s="162">
        <v>0.44517672000000003</v>
      </c>
      <c r="P94" s="162"/>
      <c r="Q94" s="162"/>
      <c r="R94" s="162"/>
      <c r="S94" s="162"/>
      <c r="T94" s="211">
        <f t="shared" si="47"/>
        <v>4.9996857639879712E-3</v>
      </c>
      <c r="U94" s="213">
        <f t="shared" si="49"/>
        <v>57358.669838918402</v>
      </c>
      <c r="V94" s="192"/>
      <c r="W94" s="132"/>
      <c r="Y94" s="89"/>
      <c r="Z94" s="82">
        <v>0</v>
      </c>
      <c r="AA94" s="89"/>
      <c r="AB94" s="82">
        <v>0</v>
      </c>
      <c r="AC94" s="89"/>
      <c r="AD94" s="82">
        <v>0</v>
      </c>
      <c r="AE94" s="89">
        <f t="shared" si="44"/>
        <v>0</v>
      </c>
      <c r="AF94" s="89">
        <f t="shared" si="37"/>
        <v>0</v>
      </c>
      <c r="AG94" s="89">
        <f t="shared" si="45"/>
        <v>0</v>
      </c>
      <c r="AH94" s="100" t="e">
        <f t="shared" si="38"/>
        <v>#DIV/0!</v>
      </c>
      <c r="AI94" s="94" t="e">
        <f t="shared" si="39"/>
        <v>#DIV/0!</v>
      </c>
      <c r="AJ94" s="100" t="e">
        <f t="shared" si="40"/>
        <v>#DIV/0!</v>
      </c>
      <c r="AK94" s="93" t="str">
        <f t="shared" si="46"/>
        <v>no port overcoupled</v>
      </c>
      <c r="AL94" s="94" t="e">
        <f t="shared" si="41"/>
        <v>#DIV/0!</v>
      </c>
      <c r="AM94" s="94">
        <f t="shared" si="42"/>
        <v>128844.72</v>
      </c>
      <c r="AN94" s="87">
        <f t="shared" si="43"/>
        <v>1</v>
      </c>
    </row>
    <row r="95" spans="2:40" ht="21" x14ac:dyDescent="0.35">
      <c r="B95" s="289"/>
      <c r="C95" s="99"/>
      <c r="D95" s="161"/>
      <c r="E95" s="161"/>
      <c r="F95" s="161" t="s">
        <v>144</v>
      </c>
      <c r="G95" s="99">
        <f t="shared" si="48"/>
        <v>74</v>
      </c>
      <c r="H95" s="99">
        <v>7</v>
      </c>
      <c r="I95" s="131">
        <v>2393.093047914675</v>
      </c>
      <c r="J95" s="99"/>
      <c r="K95" s="99"/>
      <c r="L95" s="99" t="s">
        <v>155</v>
      </c>
      <c r="M95" s="99"/>
      <c r="N95" s="192">
        <v>73902.008000000002</v>
      </c>
      <c r="O95" s="160">
        <v>1.4329620000000001</v>
      </c>
      <c r="P95" s="162"/>
      <c r="Q95" s="162"/>
      <c r="R95" s="162"/>
      <c r="S95" s="162"/>
      <c r="T95" s="211">
        <f t="shared" si="47"/>
        <v>5.0155521515391497E-3</v>
      </c>
      <c r="U95" s="213">
        <f t="shared" si="49"/>
        <v>105898.769187696</v>
      </c>
      <c r="V95" s="192"/>
      <c r="W95" s="132"/>
      <c r="Y95" s="89"/>
      <c r="Z95" s="82">
        <v>0</v>
      </c>
      <c r="AA95" s="89"/>
      <c r="AB95" s="82">
        <v>0</v>
      </c>
      <c r="AC95" s="89"/>
      <c r="AD95" s="82">
        <v>0</v>
      </c>
      <c r="AE95" s="89">
        <f t="shared" si="44"/>
        <v>0</v>
      </c>
      <c r="AF95" s="89">
        <f t="shared" si="37"/>
        <v>0</v>
      </c>
      <c r="AG95" s="89">
        <f t="shared" si="45"/>
        <v>0</v>
      </c>
      <c r="AH95" s="100" t="e">
        <f t="shared" si="38"/>
        <v>#DIV/0!</v>
      </c>
      <c r="AI95" s="94" t="e">
        <f t="shared" si="39"/>
        <v>#DIV/0!</v>
      </c>
      <c r="AJ95" s="100" t="e">
        <f t="shared" si="40"/>
        <v>#DIV/0!</v>
      </c>
      <c r="AK95" s="93" t="str">
        <f t="shared" si="46"/>
        <v>no port overcoupled</v>
      </c>
      <c r="AL95" s="94" t="e">
        <f t="shared" si="41"/>
        <v>#DIV/0!</v>
      </c>
      <c r="AM95" s="94">
        <f t="shared" si="42"/>
        <v>73902.008000000002</v>
      </c>
      <c r="AN95" s="87">
        <f t="shared" si="43"/>
        <v>1</v>
      </c>
    </row>
    <row r="96" spans="2:40" x14ac:dyDescent="0.25">
      <c r="B96" s="290"/>
      <c r="C96" s="82"/>
      <c r="D96" s="108"/>
      <c r="E96" s="108"/>
      <c r="F96" s="108" t="s">
        <v>100</v>
      </c>
      <c r="G96" s="82">
        <f t="shared" si="48"/>
        <v>75</v>
      </c>
      <c r="H96" s="82"/>
      <c r="I96" s="86">
        <v>2398.6541308002002</v>
      </c>
      <c r="J96" s="82"/>
      <c r="K96" s="82"/>
      <c r="L96" s="82" t="s">
        <v>155</v>
      </c>
      <c r="M96" s="82"/>
      <c r="N96" s="94"/>
      <c r="O96" s="87">
        <v>1.4220803000000001E-2</v>
      </c>
      <c r="P96" s="87"/>
      <c r="Q96" s="87"/>
      <c r="R96" s="87"/>
      <c r="S96" s="87"/>
      <c r="T96" s="206">
        <f t="shared" si="47"/>
        <v>5.0272073194214378E-3</v>
      </c>
      <c r="U96" s="206"/>
      <c r="V96" s="94"/>
      <c r="W96" s="101"/>
      <c r="Y96" s="89"/>
      <c r="Z96" s="82">
        <v>0</v>
      </c>
      <c r="AA96" s="89"/>
      <c r="AB96" s="82">
        <v>0</v>
      </c>
      <c r="AC96" s="89"/>
      <c r="AD96" s="82">
        <v>0</v>
      </c>
      <c r="AE96" s="89">
        <f t="shared" si="44"/>
        <v>0</v>
      </c>
      <c r="AF96" s="89">
        <f t="shared" si="37"/>
        <v>0</v>
      </c>
      <c r="AG96" s="89">
        <f t="shared" si="45"/>
        <v>0</v>
      </c>
      <c r="AH96" s="100" t="e">
        <f t="shared" si="38"/>
        <v>#DIV/0!</v>
      </c>
      <c r="AI96" s="94" t="e">
        <f t="shared" si="39"/>
        <v>#DIV/0!</v>
      </c>
      <c r="AJ96" s="100" t="e">
        <f t="shared" si="40"/>
        <v>#DIV/0!</v>
      </c>
      <c r="AK96" s="93" t="str">
        <f t="shared" si="46"/>
        <v>no port overcoupled</v>
      </c>
      <c r="AL96" s="94" t="e">
        <f t="shared" si="41"/>
        <v>#DIV/0!</v>
      </c>
      <c r="AM96" s="94">
        <f t="shared" si="42"/>
        <v>0</v>
      </c>
      <c r="AN96" s="87" t="e">
        <f t="shared" si="43"/>
        <v>#DIV/0!</v>
      </c>
    </row>
    <row r="97" spans="2:40" ht="21" x14ac:dyDescent="0.35">
      <c r="B97" s="289"/>
      <c r="C97" s="99"/>
      <c r="D97" s="161"/>
      <c r="E97" s="161"/>
      <c r="F97" s="161" t="s">
        <v>144</v>
      </c>
      <c r="G97" s="99">
        <f t="shared" si="48"/>
        <v>76</v>
      </c>
      <c r="H97" s="99">
        <v>6</v>
      </c>
      <c r="I97" s="131">
        <v>2403.2285957418189</v>
      </c>
      <c r="J97" s="99"/>
      <c r="K97" s="99"/>
      <c r="L97" s="99" t="s">
        <v>155</v>
      </c>
      <c r="M97" s="99"/>
      <c r="N97" s="192">
        <v>54323.582000000002</v>
      </c>
      <c r="O97" s="160">
        <v>1.5957166</v>
      </c>
      <c r="P97" s="162"/>
      <c r="Q97" s="162"/>
      <c r="R97" s="162"/>
      <c r="S97" s="162"/>
      <c r="T97" s="211">
        <f t="shared" si="47"/>
        <v>5.0367946889974223E-3</v>
      </c>
      <c r="U97" s="213">
        <f t="shared" ref="U97" si="50">N97*O97</f>
        <v>86685.041568861212</v>
      </c>
      <c r="V97" s="192"/>
      <c r="W97" s="132"/>
      <c r="Y97" s="89"/>
      <c r="Z97" s="82">
        <v>0</v>
      </c>
      <c r="AA97" s="89"/>
      <c r="AB97" s="82">
        <v>0</v>
      </c>
      <c r="AC97" s="89"/>
      <c r="AD97" s="82">
        <v>0</v>
      </c>
      <c r="AE97" s="89">
        <f t="shared" si="44"/>
        <v>0</v>
      </c>
      <c r="AF97" s="89">
        <f t="shared" si="37"/>
        <v>0</v>
      </c>
      <c r="AG97" s="89">
        <f t="shared" si="45"/>
        <v>0</v>
      </c>
      <c r="AH97" s="100" t="e">
        <f t="shared" si="38"/>
        <v>#DIV/0!</v>
      </c>
      <c r="AI97" s="94" t="e">
        <f t="shared" si="39"/>
        <v>#DIV/0!</v>
      </c>
      <c r="AJ97" s="100" t="e">
        <f t="shared" si="40"/>
        <v>#DIV/0!</v>
      </c>
      <c r="AK97" s="93" t="str">
        <f t="shared" si="46"/>
        <v>no port overcoupled</v>
      </c>
      <c r="AL97" s="94" t="e">
        <f t="shared" si="41"/>
        <v>#DIV/0!</v>
      </c>
      <c r="AM97" s="94">
        <f t="shared" si="42"/>
        <v>54323.582000000002</v>
      </c>
      <c r="AN97" s="87">
        <f t="shared" si="43"/>
        <v>1</v>
      </c>
    </row>
    <row r="98" spans="2:40" x14ac:dyDescent="0.25">
      <c r="B98" s="290"/>
      <c r="C98" s="82"/>
      <c r="D98" s="108"/>
      <c r="E98" s="108"/>
      <c r="F98" s="108" t="s">
        <v>100</v>
      </c>
      <c r="G98" s="82">
        <f t="shared" si="48"/>
        <v>77</v>
      </c>
      <c r="H98" s="82"/>
      <c r="I98" s="86">
        <v>2407.1473810448992</v>
      </c>
      <c r="J98" s="82"/>
      <c r="K98" s="82"/>
      <c r="L98" s="82" t="s">
        <v>155</v>
      </c>
      <c r="M98" s="82"/>
      <c r="N98" s="94"/>
      <c r="O98" s="87">
        <v>2.1417881E-2</v>
      </c>
      <c r="P98" s="87"/>
      <c r="Q98" s="87"/>
      <c r="R98" s="87"/>
      <c r="S98" s="87"/>
      <c r="T98" s="206">
        <f t="shared" si="47"/>
        <v>5.0450078556669798E-3</v>
      </c>
      <c r="U98" s="206"/>
      <c r="V98" s="94"/>
      <c r="W98" s="101"/>
      <c r="Y98" s="89"/>
      <c r="Z98" s="82">
        <v>0</v>
      </c>
      <c r="AA98" s="89"/>
      <c r="AB98" s="82">
        <v>0</v>
      </c>
      <c r="AC98" s="89"/>
      <c r="AD98" s="82">
        <v>0</v>
      </c>
      <c r="AE98" s="89">
        <f t="shared" si="44"/>
        <v>0</v>
      </c>
      <c r="AF98" s="89">
        <f t="shared" si="37"/>
        <v>0</v>
      </c>
      <c r="AG98" s="89">
        <f t="shared" si="45"/>
        <v>0</v>
      </c>
      <c r="AH98" s="100" t="e">
        <f t="shared" si="38"/>
        <v>#DIV/0!</v>
      </c>
      <c r="AI98" s="94" t="e">
        <f t="shared" si="39"/>
        <v>#DIV/0!</v>
      </c>
      <c r="AJ98" s="100" t="e">
        <f t="shared" si="40"/>
        <v>#DIV/0!</v>
      </c>
      <c r="AK98" s="93" t="str">
        <f t="shared" si="46"/>
        <v>no port overcoupled</v>
      </c>
      <c r="AL98" s="94" t="e">
        <f t="shared" si="41"/>
        <v>#DIV/0!</v>
      </c>
      <c r="AM98" s="94">
        <f t="shared" si="42"/>
        <v>0</v>
      </c>
      <c r="AN98" s="87" t="e">
        <f t="shared" si="43"/>
        <v>#DIV/0!</v>
      </c>
    </row>
    <row r="99" spans="2:40" ht="21" x14ac:dyDescent="0.35">
      <c r="B99" s="289"/>
      <c r="C99" s="99"/>
      <c r="D99" s="161"/>
      <c r="E99" s="161"/>
      <c r="F99" s="161" t="s">
        <v>144</v>
      </c>
      <c r="G99" s="99">
        <f t="shared" si="48"/>
        <v>78</v>
      </c>
      <c r="H99" s="99">
        <v>5</v>
      </c>
      <c r="I99" s="131">
        <v>2415.167362526111</v>
      </c>
      <c r="J99" s="99"/>
      <c r="K99" s="99"/>
      <c r="L99" s="99" t="s">
        <v>155</v>
      </c>
      <c r="M99" s="99"/>
      <c r="N99" s="192">
        <v>45028.883000000002</v>
      </c>
      <c r="O99" s="200">
        <v>3.8245081999999999</v>
      </c>
      <c r="P99" s="162"/>
      <c r="Q99" s="162"/>
      <c r="R99" s="162"/>
      <c r="S99" s="162"/>
      <c r="T99" s="211">
        <f t="shared" si="47"/>
        <v>5.0618164939305226E-3</v>
      </c>
      <c r="U99" s="213">
        <f t="shared" ref="U99" si="51">N99*O99</f>
        <v>172213.33227034062</v>
      </c>
      <c r="V99" s="192"/>
      <c r="W99" s="132"/>
      <c r="Y99" s="89"/>
      <c r="Z99" s="82">
        <v>0</v>
      </c>
      <c r="AA99" s="89"/>
      <c r="AB99" s="82">
        <v>0</v>
      </c>
      <c r="AC99" s="89"/>
      <c r="AD99" s="82">
        <v>0</v>
      </c>
      <c r="AE99" s="89">
        <f t="shared" si="44"/>
        <v>0</v>
      </c>
      <c r="AF99" s="89">
        <f t="shared" si="37"/>
        <v>0</v>
      </c>
      <c r="AG99" s="89">
        <f t="shared" si="45"/>
        <v>0</v>
      </c>
      <c r="AH99" s="100" t="e">
        <f t="shared" si="38"/>
        <v>#DIV/0!</v>
      </c>
      <c r="AI99" s="94" t="e">
        <f t="shared" si="39"/>
        <v>#DIV/0!</v>
      </c>
      <c r="AJ99" s="100" t="e">
        <f t="shared" si="40"/>
        <v>#DIV/0!</v>
      </c>
      <c r="AK99" s="93" t="str">
        <f t="shared" si="46"/>
        <v>no port overcoupled</v>
      </c>
      <c r="AL99" s="94" t="e">
        <f t="shared" si="41"/>
        <v>#DIV/0!</v>
      </c>
      <c r="AM99" s="94">
        <f t="shared" si="42"/>
        <v>45028.883000000002</v>
      </c>
      <c r="AN99" s="87">
        <f t="shared" si="43"/>
        <v>1</v>
      </c>
    </row>
    <row r="100" spans="2:40" x14ac:dyDescent="0.25">
      <c r="B100" s="290"/>
      <c r="C100" s="82"/>
      <c r="D100" s="108"/>
      <c r="E100" s="108"/>
      <c r="F100" s="108" t="s">
        <v>101</v>
      </c>
      <c r="G100" s="82">
        <f t="shared" si="48"/>
        <v>79</v>
      </c>
      <c r="H100" s="82"/>
      <c r="I100" s="86">
        <v>2418.9988904626603</v>
      </c>
      <c r="J100" s="82"/>
      <c r="K100" s="82"/>
      <c r="L100" s="82" t="s">
        <v>155</v>
      </c>
      <c r="M100" s="82"/>
      <c r="N100" s="94"/>
      <c r="O100" s="87">
        <v>6.8235181999999996E-4</v>
      </c>
      <c r="P100" s="87"/>
      <c r="Q100" s="87"/>
      <c r="R100" s="87"/>
      <c r="S100" s="87"/>
      <c r="T100" s="206">
        <f t="shared" si="47"/>
        <v>5.0698467826828077E-3</v>
      </c>
      <c r="U100" s="206"/>
      <c r="V100" s="94"/>
      <c r="W100" s="101"/>
      <c r="Y100" s="89"/>
      <c r="Z100" s="82">
        <v>0</v>
      </c>
      <c r="AA100" s="89"/>
      <c r="AB100" s="82">
        <v>0</v>
      </c>
      <c r="AC100" s="89"/>
      <c r="AD100" s="82">
        <v>0</v>
      </c>
      <c r="AE100" s="89">
        <f t="shared" si="44"/>
        <v>0</v>
      </c>
      <c r="AF100" s="89">
        <f t="shared" si="37"/>
        <v>0</v>
      </c>
      <c r="AG100" s="89">
        <f t="shared" si="45"/>
        <v>0</v>
      </c>
      <c r="AH100" s="100" t="e">
        <f t="shared" si="38"/>
        <v>#DIV/0!</v>
      </c>
      <c r="AI100" s="94" t="e">
        <f t="shared" si="39"/>
        <v>#DIV/0!</v>
      </c>
      <c r="AJ100" s="100" t="e">
        <f t="shared" si="40"/>
        <v>#DIV/0!</v>
      </c>
      <c r="AK100" s="93" t="str">
        <f t="shared" si="46"/>
        <v>no port overcoupled</v>
      </c>
      <c r="AL100" s="94" t="e">
        <f t="shared" si="41"/>
        <v>#DIV/0!</v>
      </c>
      <c r="AM100" s="94">
        <f t="shared" si="42"/>
        <v>0</v>
      </c>
      <c r="AN100" s="87" t="e">
        <f t="shared" si="43"/>
        <v>#DIV/0!</v>
      </c>
    </row>
    <row r="101" spans="2:40" ht="21" x14ac:dyDescent="0.35">
      <c r="B101" s="289"/>
      <c r="C101" s="99"/>
      <c r="D101" s="161"/>
      <c r="E101" s="161"/>
      <c r="F101" s="161" t="s">
        <v>144</v>
      </c>
      <c r="G101" s="99">
        <f t="shared" si="48"/>
        <v>80</v>
      </c>
      <c r="H101" s="99">
        <v>4</v>
      </c>
      <c r="I101" s="131">
        <v>2427.8898463905525</v>
      </c>
      <c r="J101" s="99"/>
      <c r="K101" s="99"/>
      <c r="L101" s="99" t="s">
        <v>155</v>
      </c>
      <c r="M101" s="99"/>
      <c r="N101" s="192">
        <v>41322.321000000004</v>
      </c>
      <c r="O101" s="200">
        <v>7.2530017000000004</v>
      </c>
      <c r="P101" s="162"/>
      <c r="Q101" s="162"/>
      <c r="R101" s="162"/>
      <c r="S101" s="162"/>
      <c r="T101" s="211">
        <f t="shared" si="47"/>
        <v>5.0884808484046732E-3</v>
      </c>
      <c r="U101" s="213">
        <f t="shared" ref="U101" si="52">N101*O101</f>
        <v>299710.86446094577</v>
      </c>
      <c r="V101" s="192"/>
      <c r="W101" s="132"/>
      <c r="Y101" s="89"/>
      <c r="Z101" s="82">
        <v>0</v>
      </c>
      <c r="AA101" s="89"/>
      <c r="AB101" s="82">
        <v>0</v>
      </c>
      <c r="AC101" s="89"/>
      <c r="AD101" s="82">
        <v>0</v>
      </c>
      <c r="AE101" s="89">
        <f t="shared" si="44"/>
        <v>0</v>
      </c>
      <c r="AF101" s="89">
        <f t="shared" si="37"/>
        <v>0</v>
      </c>
      <c r="AG101" s="89">
        <f t="shared" si="45"/>
        <v>0</v>
      </c>
      <c r="AH101" s="100" t="e">
        <f t="shared" si="38"/>
        <v>#DIV/0!</v>
      </c>
      <c r="AI101" s="94" t="e">
        <f t="shared" si="39"/>
        <v>#DIV/0!</v>
      </c>
      <c r="AJ101" s="100" t="e">
        <f t="shared" si="40"/>
        <v>#DIV/0!</v>
      </c>
      <c r="AK101" s="93" t="str">
        <f t="shared" si="46"/>
        <v>no port overcoupled</v>
      </c>
      <c r="AL101" s="94" t="e">
        <f t="shared" si="41"/>
        <v>#DIV/0!</v>
      </c>
      <c r="AM101" s="94">
        <f t="shared" si="42"/>
        <v>41322.321000000004</v>
      </c>
      <c r="AN101" s="87">
        <f t="shared" si="43"/>
        <v>1</v>
      </c>
    </row>
    <row r="102" spans="2:40" x14ac:dyDescent="0.25">
      <c r="B102" s="290"/>
      <c r="C102" s="82"/>
      <c r="D102" s="108"/>
      <c r="E102" s="108"/>
      <c r="F102" s="108" t="s">
        <v>100</v>
      </c>
      <c r="G102" s="82">
        <f t="shared" si="48"/>
        <v>81</v>
      </c>
      <c r="H102" s="82"/>
      <c r="I102" s="86">
        <v>2428.4271838504287</v>
      </c>
      <c r="J102" s="82"/>
      <c r="K102" s="82"/>
      <c r="L102" s="82" t="s">
        <v>155</v>
      </c>
      <c r="M102" s="82"/>
      <c r="N102" s="94"/>
      <c r="O102" s="87">
        <v>0.15270497999999999</v>
      </c>
      <c r="P102" s="87"/>
      <c r="Q102" s="87"/>
      <c r="R102" s="87"/>
      <c r="S102" s="87"/>
      <c r="T102" s="206">
        <f t="shared" si="47"/>
        <v>5.0896070244450626E-3</v>
      </c>
      <c r="U102" s="206"/>
      <c r="V102" s="94"/>
      <c r="W102" s="101"/>
      <c r="Y102" s="89"/>
      <c r="Z102" s="82">
        <v>0</v>
      </c>
      <c r="AA102" s="89"/>
      <c r="AB102" s="82">
        <v>0</v>
      </c>
      <c r="AC102" s="89"/>
      <c r="AD102" s="82">
        <v>0</v>
      </c>
      <c r="AE102" s="89">
        <f t="shared" si="44"/>
        <v>0</v>
      </c>
      <c r="AF102" s="89">
        <f t="shared" si="37"/>
        <v>0</v>
      </c>
      <c r="AG102" s="89">
        <f t="shared" si="45"/>
        <v>0</v>
      </c>
      <c r="AH102" s="100" t="e">
        <f t="shared" si="38"/>
        <v>#DIV/0!</v>
      </c>
      <c r="AI102" s="94" t="e">
        <f t="shared" si="39"/>
        <v>#DIV/0!</v>
      </c>
      <c r="AJ102" s="100" t="e">
        <f t="shared" si="40"/>
        <v>#DIV/0!</v>
      </c>
      <c r="AK102" s="93" t="str">
        <f t="shared" si="46"/>
        <v>no port overcoupled</v>
      </c>
      <c r="AL102" s="94" t="e">
        <f t="shared" si="41"/>
        <v>#DIV/0!</v>
      </c>
      <c r="AM102" s="94">
        <f t="shared" si="42"/>
        <v>0</v>
      </c>
      <c r="AN102" s="87" t="e">
        <f t="shared" si="43"/>
        <v>#DIV/0!</v>
      </c>
    </row>
    <row r="103" spans="2:40" ht="21" x14ac:dyDescent="0.35">
      <c r="B103" s="289"/>
      <c r="C103" s="99"/>
      <c r="D103" s="161"/>
      <c r="E103" s="161"/>
      <c r="F103" s="161" t="s">
        <v>144</v>
      </c>
      <c r="G103" s="99">
        <f t="shared" si="48"/>
        <v>82</v>
      </c>
      <c r="H103" s="99">
        <v>3</v>
      </c>
      <c r="I103" s="131">
        <v>2439.9838373331754</v>
      </c>
      <c r="J103" s="99"/>
      <c r="K103" s="99"/>
      <c r="L103" s="99" t="s">
        <v>155</v>
      </c>
      <c r="M103" s="99"/>
      <c r="N103" s="192">
        <v>43161.072</v>
      </c>
      <c r="O103" s="200">
        <v>9.3184588000000002</v>
      </c>
      <c r="P103" s="162"/>
      <c r="Q103" s="162"/>
      <c r="R103" s="162"/>
      <c r="S103" s="162"/>
      <c r="T103" s="211">
        <f t="shared" si="47"/>
        <v>5.1138279791172981E-3</v>
      </c>
      <c r="U103" s="213">
        <f t="shared" ref="U103:U105" si="53">N103*O103</f>
        <v>402194.67119583359</v>
      </c>
      <c r="V103" s="192"/>
      <c r="W103" s="132"/>
      <c r="Y103" s="89"/>
      <c r="Z103" s="82">
        <v>0</v>
      </c>
      <c r="AA103" s="89"/>
      <c r="AB103" s="82">
        <v>0</v>
      </c>
      <c r="AC103" s="89"/>
      <c r="AD103" s="82">
        <v>0</v>
      </c>
      <c r="AE103" s="89">
        <f t="shared" si="44"/>
        <v>0</v>
      </c>
      <c r="AF103" s="89">
        <f t="shared" si="37"/>
        <v>0</v>
      </c>
      <c r="AG103" s="89">
        <f t="shared" si="45"/>
        <v>0</v>
      </c>
      <c r="AH103" s="100" t="e">
        <f t="shared" si="38"/>
        <v>#DIV/0!</v>
      </c>
      <c r="AI103" s="94" t="e">
        <f t="shared" si="39"/>
        <v>#DIV/0!</v>
      </c>
      <c r="AJ103" s="100" t="e">
        <f t="shared" si="40"/>
        <v>#DIV/0!</v>
      </c>
      <c r="AK103" s="93" t="str">
        <f t="shared" si="46"/>
        <v>no port overcoupled</v>
      </c>
      <c r="AL103" s="94" t="e">
        <f t="shared" si="41"/>
        <v>#DIV/0!</v>
      </c>
      <c r="AM103" s="94">
        <f t="shared" si="42"/>
        <v>43161.072</v>
      </c>
      <c r="AN103" s="87">
        <f t="shared" si="43"/>
        <v>1</v>
      </c>
    </row>
    <row r="104" spans="2:40" ht="21" x14ac:dyDescent="0.35">
      <c r="B104" s="289"/>
      <c r="C104" s="99"/>
      <c r="D104" s="161"/>
      <c r="E104" s="161"/>
      <c r="F104" s="161" t="s">
        <v>144</v>
      </c>
      <c r="G104" s="99">
        <f t="shared" si="48"/>
        <v>83</v>
      </c>
      <c r="H104" s="99">
        <v>2</v>
      </c>
      <c r="I104" s="131">
        <v>2449.8701069562781</v>
      </c>
      <c r="J104" s="99"/>
      <c r="K104" s="99"/>
      <c r="L104" s="99" t="s">
        <v>155</v>
      </c>
      <c r="M104" s="99"/>
      <c r="N104" s="192">
        <v>57440.095000000001</v>
      </c>
      <c r="O104" s="200">
        <v>134.32758000000001</v>
      </c>
      <c r="P104" s="162"/>
      <c r="Q104" s="162"/>
      <c r="R104" s="162"/>
      <c r="S104" s="162"/>
      <c r="T104" s="211">
        <f t="shared" si="47"/>
        <v>5.134548068092549E-3</v>
      </c>
      <c r="U104" s="233">
        <f t="shared" si="53"/>
        <v>7715788.9563201005</v>
      </c>
      <c r="V104" s="192"/>
      <c r="W104" s="132"/>
      <c r="Y104" s="89"/>
      <c r="Z104" s="82">
        <v>0</v>
      </c>
      <c r="AA104" s="89"/>
      <c r="AB104" s="82">
        <v>0</v>
      </c>
      <c r="AC104" s="89"/>
      <c r="AD104" s="82">
        <v>0</v>
      </c>
      <c r="AE104" s="89">
        <f t="shared" si="44"/>
        <v>0</v>
      </c>
      <c r="AF104" s="89">
        <f t="shared" si="37"/>
        <v>0</v>
      </c>
      <c r="AG104" s="89">
        <f t="shared" si="45"/>
        <v>0</v>
      </c>
      <c r="AH104" s="100" t="e">
        <f t="shared" si="38"/>
        <v>#DIV/0!</v>
      </c>
      <c r="AI104" s="94" t="e">
        <f t="shared" si="39"/>
        <v>#DIV/0!</v>
      </c>
      <c r="AJ104" s="100" t="e">
        <f t="shared" si="40"/>
        <v>#DIV/0!</v>
      </c>
      <c r="AK104" s="93" t="str">
        <f t="shared" si="46"/>
        <v>no port overcoupled</v>
      </c>
      <c r="AL104" s="94" t="e">
        <f t="shared" si="41"/>
        <v>#DIV/0!</v>
      </c>
      <c r="AM104" s="94">
        <f t="shared" si="42"/>
        <v>57440.095000000001</v>
      </c>
      <c r="AN104" s="87">
        <f t="shared" si="43"/>
        <v>1</v>
      </c>
    </row>
    <row r="105" spans="2:40" ht="21.75" thickBot="1" x14ac:dyDescent="0.4">
      <c r="B105" s="291"/>
      <c r="C105" s="137"/>
      <c r="D105" s="292"/>
      <c r="E105" s="292"/>
      <c r="F105" s="292" t="s">
        <v>145</v>
      </c>
      <c r="G105" s="137">
        <f t="shared" si="48"/>
        <v>84</v>
      </c>
      <c r="H105" s="137">
        <v>1</v>
      </c>
      <c r="I105" s="138">
        <v>2456.221703601133</v>
      </c>
      <c r="J105" s="137"/>
      <c r="K105" s="137"/>
      <c r="L105" s="137" t="s">
        <v>155</v>
      </c>
      <c r="M105" s="137"/>
      <c r="N105" s="193">
        <v>148773.82999999999</v>
      </c>
      <c r="O105" s="293">
        <v>161.24405999999999</v>
      </c>
      <c r="P105" s="294"/>
      <c r="Q105" s="294"/>
      <c r="R105" s="294"/>
      <c r="S105" s="294"/>
      <c r="T105" s="295">
        <f t="shared" si="47"/>
        <v>5.1478600303021139E-3</v>
      </c>
      <c r="U105" s="234">
        <f t="shared" si="53"/>
        <v>23988896.370949797</v>
      </c>
      <c r="V105" s="193"/>
      <c r="W105" s="139"/>
      <c r="Y105" s="89"/>
      <c r="Z105" s="82">
        <v>0</v>
      </c>
      <c r="AA105" s="89"/>
      <c r="AB105" s="82">
        <v>0</v>
      </c>
      <c r="AC105" s="89"/>
      <c r="AD105" s="82">
        <v>0</v>
      </c>
      <c r="AE105" s="89">
        <f t="shared" si="44"/>
        <v>0</v>
      </c>
      <c r="AF105" s="89">
        <f t="shared" si="37"/>
        <v>0</v>
      </c>
      <c r="AG105" s="89">
        <f t="shared" si="45"/>
        <v>0</v>
      </c>
      <c r="AH105" s="100" t="e">
        <f t="shared" ref="AH105:AH136" si="54">N105*(1+1/AE105)</f>
        <v>#DIV/0!</v>
      </c>
      <c r="AI105" s="94" t="e">
        <f t="shared" ref="AI105:AI136" si="55">N105*(1+1/AF105)</f>
        <v>#DIV/0!</v>
      </c>
      <c r="AJ105" s="100" t="e">
        <f t="shared" ref="AJ105:AJ136" si="56">N105*(1+1/AG105)</f>
        <v>#DIV/0!</v>
      </c>
      <c r="AK105" s="93" t="str">
        <f t="shared" si="46"/>
        <v>no port overcoupled</v>
      </c>
      <c r="AL105" s="94" t="e">
        <f t="shared" si="41"/>
        <v>#DIV/0!</v>
      </c>
      <c r="AM105" s="94">
        <f t="shared" ref="AM105:AM136" si="57">IF(AK105="no port overcoupled",N105*(1+AE105+AG105+AF105),AL105)</f>
        <v>148773.82999999999</v>
      </c>
      <c r="AN105" s="87">
        <f t="shared" ref="AN105:AN136" si="58">N105/AM105</f>
        <v>1</v>
      </c>
    </row>
    <row r="106" spans="2:40" ht="21" x14ac:dyDescent="0.35">
      <c r="B106" s="260"/>
      <c r="C106" s="102"/>
      <c r="D106" s="260"/>
      <c r="E106" s="260"/>
      <c r="F106" s="260" t="s">
        <v>141</v>
      </c>
      <c r="G106" s="102">
        <f t="shared" si="48"/>
        <v>85</v>
      </c>
      <c r="H106" s="102">
        <v>9</v>
      </c>
      <c r="I106" s="121">
        <v>2470.5990788947356</v>
      </c>
      <c r="J106" s="102"/>
      <c r="K106" s="102"/>
      <c r="L106" s="102" t="s">
        <v>155</v>
      </c>
      <c r="M106" s="102"/>
      <c r="N106" s="103">
        <v>3774734.9</v>
      </c>
      <c r="O106" s="122">
        <v>4.9881942000000001E-4</v>
      </c>
      <c r="P106" s="122"/>
      <c r="Q106" s="122">
        <f t="shared" ref="Q106:Q152" si="59">P106-O106</f>
        <v>-4.9881942000000001E-4</v>
      </c>
      <c r="R106" s="122"/>
      <c r="S106" s="122">
        <f t="shared" ref="S106:S152" si="60">R106-O106</f>
        <v>-4.9881942000000001E-4</v>
      </c>
      <c r="T106" s="262">
        <f t="shared" si="47"/>
        <v>5.1779927807399416E-3</v>
      </c>
      <c r="U106" s="262"/>
      <c r="V106" s="103"/>
      <c r="W106" s="122"/>
      <c r="Y106" s="89"/>
      <c r="Z106" s="82">
        <v>0</v>
      </c>
      <c r="AA106" s="89"/>
      <c r="AB106" s="82">
        <v>0</v>
      </c>
      <c r="AC106" s="89"/>
      <c r="AD106" s="82">
        <v>0</v>
      </c>
      <c r="AE106" s="89">
        <f t="shared" si="44"/>
        <v>0</v>
      </c>
      <c r="AF106" s="89">
        <f t="shared" si="37"/>
        <v>0</v>
      </c>
      <c r="AG106" s="89">
        <f t="shared" si="45"/>
        <v>0</v>
      </c>
      <c r="AH106" s="100" t="e">
        <f t="shared" si="54"/>
        <v>#DIV/0!</v>
      </c>
      <c r="AI106" s="94" t="e">
        <f t="shared" si="55"/>
        <v>#DIV/0!</v>
      </c>
      <c r="AJ106" s="100" t="e">
        <f t="shared" si="56"/>
        <v>#DIV/0!</v>
      </c>
      <c r="AK106" s="93" t="str">
        <f t="shared" si="46"/>
        <v>no port overcoupled</v>
      </c>
      <c r="AL106" s="94" t="e">
        <f t="shared" si="41"/>
        <v>#DIV/0!</v>
      </c>
      <c r="AM106" s="94">
        <f t="shared" si="57"/>
        <v>3774734.9</v>
      </c>
      <c r="AN106" s="87">
        <f t="shared" si="58"/>
        <v>1</v>
      </c>
    </row>
    <row r="107" spans="2:40" ht="21" x14ac:dyDescent="0.35">
      <c r="B107" s="108"/>
      <c r="C107" s="82"/>
      <c r="D107" s="108"/>
      <c r="E107" s="108"/>
      <c r="F107" s="108" t="s">
        <v>141</v>
      </c>
      <c r="G107" s="82">
        <f t="shared" si="48"/>
        <v>86</v>
      </c>
      <c r="H107" s="82">
        <v>9</v>
      </c>
      <c r="I107" s="86">
        <v>2470.6236668811807</v>
      </c>
      <c r="J107" s="82"/>
      <c r="K107" s="82"/>
      <c r="L107" s="82" t="s">
        <v>155</v>
      </c>
      <c r="M107" s="82"/>
      <c r="N107" s="94">
        <v>3241224.9</v>
      </c>
      <c r="O107" s="87">
        <v>2.2541075000000001E-4</v>
      </c>
      <c r="P107" s="87">
        <v>1.8011633E-4</v>
      </c>
      <c r="Q107" s="87">
        <f t="shared" si="59"/>
        <v>-4.5294420000000006E-5</v>
      </c>
      <c r="R107" s="87">
        <v>1.241914E-3</v>
      </c>
      <c r="S107" s="87">
        <f t="shared" si="60"/>
        <v>1.0165032500000001E-3</v>
      </c>
      <c r="T107" s="206">
        <f t="shared" si="47"/>
        <v>5.1780443133489333E-3</v>
      </c>
      <c r="U107" s="206"/>
      <c r="V107" s="94"/>
      <c r="W107" s="87"/>
      <c r="Y107" s="89"/>
      <c r="Z107" s="82">
        <v>0</v>
      </c>
      <c r="AA107" s="89"/>
      <c r="AB107" s="82">
        <v>0</v>
      </c>
      <c r="AC107" s="89"/>
      <c r="AD107" s="82">
        <v>0</v>
      </c>
      <c r="AE107" s="89">
        <f t="shared" si="44"/>
        <v>0</v>
      </c>
      <c r="AF107" s="89">
        <f t="shared" si="37"/>
        <v>0</v>
      </c>
      <c r="AG107" s="89">
        <f t="shared" si="45"/>
        <v>0</v>
      </c>
      <c r="AH107" s="100" t="e">
        <f t="shared" si="54"/>
        <v>#DIV/0!</v>
      </c>
      <c r="AI107" s="94" t="e">
        <f t="shared" si="55"/>
        <v>#DIV/0!</v>
      </c>
      <c r="AJ107" s="100" t="e">
        <f t="shared" si="56"/>
        <v>#DIV/0!</v>
      </c>
      <c r="AK107" s="93" t="str">
        <f t="shared" si="46"/>
        <v>no port overcoupled</v>
      </c>
      <c r="AL107" s="94" t="e">
        <f t="shared" si="41"/>
        <v>#DIV/0!</v>
      </c>
      <c r="AM107" s="94">
        <f t="shared" si="57"/>
        <v>3241224.9</v>
      </c>
      <c r="AN107" s="87">
        <f t="shared" si="58"/>
        <v>1</v>
      </c>
    </row>
    <row r="108" spans="2:40" ht="21" x14ac:dyDescent="0.35">
      <c r="B108" s="108"/>
      <c r="C108" s="82"/>
      <c r="D108" s="108"/>
      <c r="E108" s="108"/>
      <c r="F108" s="108" t="s">
        <v>141</v>
      </c>
      <c r="G108" s="82">
        <f t="shared" si="48"/>
        <v>87</v>
      </c>
      <c r="H108" s="82">
        <v>8</v>
      </c>
      <c r="I108" s="86">
        <v>2471.499938739576</v>
      </c>
      <c r="J108" s="82"/>
      <c r="K108" s="82"/>
      <c r="L108" s="82" t="s">
        <v>155</v>
      </c>
      <c r="M108" s="82"/>
      <c r="N108" s="94">
        <v>2652629.9</v>
      </c>
      <c r="O108" s="87">
        <v>9.7638338000000005E-4</v>
      </c>
      <c r="P108" s="87">
        <v>3.7523865000000001E-3</v>
      </c>
      <c r="Q108" s="87">
        <f t="shared" si="59"/>
        <v>2.7760031199999999E-3</v>
      </c>
      <c r="R108" s="87">
        <v>1.5418641E-3</v>
      </c>
      <c r="S108" s="87">
        <f t="shared" si="60"/>
        <v>5.6548071999999998E-4</v>
      </c>
      <c r="T108" s="206">
        <f t="shared" si="47"/>
        <v>5.1798808433612268E-3</v>
      </c>
      <c r="U108" s="206"/>
      <c r="V108" s="94"/>
      <c r="W108" s="87"/>
      <c r="Y108" s="89"/>
      <c r="Z108" s="82">
        <v>0</v>
      </c>
      <c r="AA108" s="89"/>
      <c r="AB108" s="82">
        <v>0</v>
      </c>
      <c r="AC108" s="89"/>
      <c r="AD108" s="82">
        <v>0</v>
      </c>
      <c r="AE108" s="89">
        <f t="shared" si="44"/>
        <v>0</v>
      </c>
      <c r="AF108" s="89">
        <f t="shared" si="37"/>
        <v>0</v>
      </c>
      <c r="AG108" s="89">
        <f t="shared" si="45"/>
        <v>0</v>
      </c>
      <c r="AH108" s="100" t="e">
        <f t="shared" si="54"/>
        <v>#DIV/0!</v>
      </c>
      <c r="AI108" s="94" t="e">
        <f t="shared" si="55"/>
        <v>#DIV/0!</v>
      </c>
      <c r="AJ108" s="100" t="e">
        <f t="shared" si="56"/>
        <v>#DIV/0!</v>
      </c>
      <c r="AK108" s="93" t="str">
        <f t="shared" si="46"/>
        <v>no port overcoupled</v>
      </c>
      <c r="AL108" s="94" t="e">
        <f t="shared" si="41"/>
        <v>#DIV/0!</v>
      </c>
      <c r="AM108" s="94">
        <f t="shared" si="57"/>
        <v>2652629.9</v>
      </c>
      <c r="AN108" s="87">
        <f t="shared" si="58"/>
        <v>1</v>
      </c>
    </row>
    <row r="109" spans="2:40" ht="21" x14ac:dyDescent="0.35">
      <c r="B109" s="108"/>
      <c r="C109" s="82"/>
      <c r="D109" s="108"/>
      <c r="E109" s="108"/>
      <c r="F109" s="108" t="s">
        <v>141</v>
      </c>
      <c r="G109" s="82">
        <f t="shared" si="48"/>
        <v>88</v>
      </c>
      <c r="H109" s="82">
        <v>8</v>
      </c>
      <c r="I109" s="86">
        <v>2471.513032342114</v>
      </c>
      <c r="J109" s="82"/>
      <c r="K109" s="82"/>
      <c r="L109" s="82" t="s">
        <v>155</v>
      </c>
      <c r="M109" s="82"/>
      <c r="N109" s="94">
        <v>1627253.7</v>
      </c>
      <c r="O109" s="87">
        <v>9.9289053999999997E-4</v>
      </c>
      <c r="P109" s="87">
        <v>5.6162032000000002E-3</v>
      </c>
      <c r="Q109" s="87">
        <f t="shared" si="59"/>
        <v>4.62331266E-3</v>
      </c>
      <c r="R109" s="87">
        <v>7.1078883E-4</v>
      </c>
      <c r="S109" s="87">
        <f t="shared" si="60"/>
        <v>-2.8210170999999997E-4</v>
      </c>
      <c r="T109" s="206">
        <f t="shared" si="47"/>
        <v>5.179908285522926E-3</v>
      </c>
      <c r="U109" s="206"/>
      <c r="V109" s="94"/>
      <c r="W109" s="87"/>
      <c r="Y109" s="89"/>
      <c r="Z109" s="82">
        <v>0</v>
      </c>
      <c r="AA109" s="89"/>
      <c r="AB109" s="82">
        <v>0</v>
      </c>
      <c r="AC109" s="89"/>
      <c r="AD109" s="82">
        <v>0</v>
      </c>
      <c r="AE109" s="89">
        <f t="shared" si="44"/>
        <v>0</v>
      </c>
      <c r="AF109" s="89">
        <f t="shared" si="37"/>
        <v>0</v>
      </c>
      <c r="AG109" s="89">
        <f t="shared" si="45"/>
        <v>0</v>
      </c>
      <c r="AH109" s="100" t="e">
        <f t="shared" si="54"/>
        <v>#DIV/0!</v>
      </c>
      <c r="AI109" s="94" t="e">
        <f t="shared" si="55"/>
        <v>#DIV/0!</v>
      </c>
      <c r="AJ109" s="100" t="e">
        <f t="shared" si="56"/>
        <v>#DIV/0!</v>
      </c>
      <c r="AK109" s="93" t="str">
        <f t="shared" si="46"/>
        <v>no port overcoupled</v>
      </c>
      <c r="AL109" s="94" t="e">
        <f t="shared" si="41"/>
        <v>#DIV/0!</v>
      </c>
      <c r="AM109" s="94">
        <f t="shared" si="57"/>
        <v>1627253.7</v>
      </c>
      <c r="AN109" s="87">
        <f t="shared" si="58"/>
        <v>1</v>
      </c>
    </row>
    <row r="110" spans="2:40" ht="21" x14ac:dyDescent="0.35">
      <c r="B110" s="108"/>
      <c r="C110" s="82"/>
      <c r="D110" s="108"/>
      <c r="E110" s="108"/>
      <c r="F110" s="108" t="s">
        <v>141</v>
      </c>
      <c r="G110" s="82">
        <f t="shared" si="48"/>
        <v>89</v>
      </c>
      <c r="H110" s="82">
        <v>7</v>
      </c>
      <c r="I110" s="86">
        <v>2473.5506367798057</v>
      </c>
      <c r="J110" s="82"/>
      <c r="K110" s="82"/>
      <c r="L110" s="82" t="s">
        <v>155</v>
      </c>
      <c r="M110" s="82"/>
      <c r="N110" s="94">
        <v>2016364.5</v>
      </c>
      <c r="O110" s="87">
        <v>2.6504574999999998E-4</v>
      </c>
      <c r="P110" s="87">
        <v>1.3437165E-5</v>
      </c>
      <c r="Q110" s="87">
        <f t="shared" si="59"/>
        <v>-2.51608585E-4</v>
      </c>
      <c r="R110" s="87">
        <v>1.8004126E-4</v>
      </c>
      <c r="S110" s="87">
        <f t="shared" si="60"/>
        <v>-8.5004489999999981E-5</v>
      </c>
      <c r="T110" s="206">
        <f t="shared" si="47"/>
        <v>5.1841787886403685E-3</v>
      </c>
      <c r="U110" s="206"/>
      <c r="V110" s="94"/>
      <c r="W110" s="87"/>
      <c r="Y110" s="89"/>
      <c r="Z110" s="82">
        <v>0</v>
      </c>
      <c r="AA110" s="89"/>
      <c r="AB110" s="82">
        <v>0</v>
      </c>
      <c r="AC110" s="89"/>
      <c r="AD110" s="82">
        <v>0</v>
      </c>
      <c r="AE110" s="89">
        <f t="shared" si="44"/>
        <v>0</v>
      </c>
      <c r="AF110" s="89">
        <f t="shared" si="37"/>
        <v>0</v>
      </c>
      <c r="AG110" s="89">
        <f t="shared" si="45"/>
        <v>0</v>
      </c>
      <c r="AH110" s="100" t="e">
        <f t="shared" si="54"/>
        <v>#DIV/0!</v>
      </c>
      <c r="AI110" s="94" t="e">
        <f t="shared" si="55"/>
        <v>#DIV/0!</v>
      </c>
      <c r="AJ110" s="100" t="e">
        <f t="shared" si="56"/>
        <v>#DIV/0!</v>
      </c>
      <c r="AK110" s="93" t="str">
        <f t="shared" si="46"/>
        <v>no port overcoupled</v>
      </c>
      <c r="AL110" s="94" t="e">
        <f t="shared" si="41"/>
        <v>#DIV/0!</v>
      </c>
      <c r="AM110" s="94">
        <f t="shared" si="57"/>
        <v>2016364.5</v>
      </c>
      <c r="AN110" s="87">
        <f t="shared" si="58"/>
        <v>1</v>
      </c>
    </row>
    <row r="111" spans="2:40" ht="21" x14ac:dyDescent="0.35">
      <c r="B111" s="108"/>
      <c r="C111" s="82"/>
      <c r="D111" s="108"/>
      <c r="E111" s="108"/>
      <c r="F111" s="108" t="s">
        <v>141</v>
      </c>
      <c r="G111" s="82">
        <f t="shared" si="48"/>
        <v>90</v>
      </c>
      <c r="H111" s="82">
        <v>7</v>
      </c>
      <c r="I111" s="86">
        <v>2473.5743252057714</v>
      </c>
      <c r="J111" s="82"/>
      <c r="K111" s="82"/>
      <c r="L111" s="82" t="s">
        <v>155</v>
      </c>
      <c r="M111" s="82"/>
      <c r="N111" s="94">
        <v>2018011</v>
      </c>
      <c r="O111" s="87">
        <v>2.4803878E-3</v>
      </c>
      <c r="P111" s="87">
        <v>7.6643059000000005E-4</v>
      </c>
      <c r="Q111" s="87">
        <f t="shared" si="59"/>
        <v>-1.7139572099999999E-3</v>
      </c>
      <c r="R111" s="87">
        <v>4.1126709000000001E-4</v>
      </c>
      <c r="S111" s="87">
        <f t="shared" si="60"/>
        <v>-2.06912071E-3</v>
      </c>
      <c r="T111" s="206">
        <f t="shared" si="47"/>
        <v>5.1842284359100068E-3</v>
      </c>
      <c r="U111" s="206"/>
      <c r="V111" s="94"/>
      <c r="W111" s="87"/>
      <c r="Y111" s="89"/>
      <c r="Z111" s="82">
        <v>0</v>
      </c>
      <c r="AA111" s="89"/>
      <c r="AB111" s="82">
        <v>0</v>
      </c>
      <c r="AC111" s="89"/>
      <c r="AD111" s="82">
        <v>0</v>
      </c>
      <c r="AE111" s="89">
        <f t="shared" si="44"/>
        <v>0</v>
      </c>
      <c r="AF111" s="89">
        <f t="shared" si="37"/>
        <v>0</v>
      </c>
      <c r="AG111" s="89">
        <f t="shared" si="45"/>
        <v>0</v>
      </c>
      <c r="AH111" s="100" t="e">
        <f t="shared" si="54"/>
        <v>#DIV/0!</v>
      </c>
      <c r="AI111" s="94" t="e">
        <f t="shared" si="55"/>
        <v>#DIV/0!</v>
      </c>
      <c r="AJ111" s="100" t="e">
        <f t="shared" si="56"/>
        <v>#DIV/0!</v>
      </c>
      <c r="AK111" s="93" t="str">
        <f t="shared" si="46"/>
        <v>no port overcoupled</v>
      </c>
      <c r="AL111" s="94" t="e">
        <f t="shared" si="41"/>
        <v>#DIV/0!</v>
      </c>
      <c r="AM111" s="94">
        <f t="shared" si="57"/>
        <v>2018011</v>
      </c>
      <c r="AN111" s="87">
        <f t="shared" si="58"/>
        <v>1</v>
      </c>
    </row>
    <row r="112" spans="2:40" ht="21" x14ac:dyDescent="0.35">
      <c r="B112" s="216"/>
      <c r="C112" s="149"/>
      <c r="D112" s="216"/>
      <c r="E112" s="216"/>
      <c r="F112" s="216" t="s">
        <v>154</v>
      </c>
      <c r="G112" s="149">
        <f t="shared" si="48"/>
        <v>91</v>
      </c>
      <c r="H112" s="149">
        <v>9</v>
      </c>
      <c r="I112" s="150">
        <v>2474.7436538782213</v>
      </c>
      <c r="J112" s="149"/>
      <c r="K112" s="149"/>
      <c r="L112" s="149" t="s">
        <v>155</v>
      </c>
      <c r="M112" s="149"/>
      <c r="N112" s="196">
        <v>3640.5057999999999</v>
      </c>
      <c r="O112" s="217">
        <v>3.7976272000000001E-3</v>
      </c>
      <c r="P112" s="217">
        <v>1.8441314E-2</v>
      </c>
      <c r="Q112" s="217">
        <f t="shared" si="59"/>
        <v>1.46436868E-2</v>
      </c>
      <c r="R112" s="217">
        <v>5.9701518999999998E-3</v>
      </c>
      <c r="S112" s="217">
        <f t="shared" si="60"/>
        <v>2.1725246999999997E-3</v>
      </c>
      <c r="T112" s="218">
        <f t="shared" si="47"/>
        <v>5.1866791675871859E-3</v>
      </c>
      <c r="U112" s="218"/>
      <c r="V112" s="196">
        <f t="shared" ref="V112:V113" si="61">N112*MAX(Q112,S112)/T112</f>
        <v>10278.335136272397</v>
      </c>
      <c r="W112" s="217"/>
      <c r="Y112" s="89"/>
      <c r="Z112" s="82">
        <v>0</v>
      </c>
      <c r="AA112" s="89"/>
      <c r="AB112" s="82">
        <v>0</v>
      </c>
      <c r="AC112" s="89"/>
      <c r="AD112" s="82">
        <v>0</v>
      </c>
      <c r="AE112" s="89">
        <f t="shared" si="44"/>
        <v>0</v>
      </c>
      <c r="AF112" s="89">
        <f t="shared" si="37"/>
        <v>0</v>
      </c>
      <c r="AG112" s="89">
        <f t="shared" si="45"/>
        <v>0</v>
      </c>
      <c r="AH112" s="100" t="e">
        <f t="shared" si="54"/>
        <v>#DIV/0!</v>
      </c>
      <c r="AI112" s="94" t="e">
        <f t="shared" si="55"/>
        <v>#DIV/0!</v>
      </c>
      <c r="AJ112" s="100" t="e">
        <f t="shared" si="56"/>
        <v>#DIV/0!</v>
      </c>
      <c r="AK112" s="93" t="str">
        <f t="shared" si="46"/>
        <v>no port overcoupled</v>
      </c>
      <c r="AL112" s="94" t="e">
        <f t="shared" si="41"/>
        <v>#DIV/0!</v>
      </c>
      <c r="AM112" s="94">
        <f t="shared" si="57"/>
        <v>3640.5057999999999</v>
      </c>
      <c r="AN112" s="87">
        <f t="shared" si="58"/>
        <v>1</v>
      </c>
    </row>
    <row r="113" spans="2:40" x14ac:dyDescent="0.25">
      <c r="B113" s="216"/>
      <c r="C113" s="149"/>
      <c r="D113" s="216"/>
      <c r="E113" s="216"/>
      <c r="F113" s="216" t="s">
        <v>105</v>
      </c>
      <c r="G113" s="149">
        <f t="shared" si="48"/>
        <v>92</v>
      </c>
      <c r="H113" s="149">
        <v>9</v>
      </c>
      <c r="I113" s="150">
        <v>2474.8791876571631</v>
      </c>
      <c r="J113" s="149"/>
      <c r="K113" s="149"/>
      <c r="L113" s="149" t="s">
        <v>155</v>
      </c>
      <c r="M113" s="149"/>
      <c r="N113" s="196">
        <v>2838.1547999999998</v>
      </c>
      <c r="O113" s="217">
        <v>1.4466509000000001E-2</v>
      </c>
      <c r="P113" s="217">
        <v>8.2739113000000006E-3</v>
      </c>
      <c r="Q113" s="217">
        <f t="shared" si="59"/>
        <v>-6.1925977E-3</v>
      </c>
      <c r="R113" s="217">
        <v>3.9659986000000001E-2</v>
      </c>
      <c r="S113" s="217">
        <f t="shared" si="60"/>
        <v>2.5193476999999999E-2</v>
      </c>
      <c r="T113" s="218">
        <f t="shared" si="47"/>
        <v>5.1869632253830874E-3</v>
      </c>
      <c r="U113" s="218"/>
      <c r="V113" s="196">
        <f t="shared" si="61"/>
        <v>13785.134879370326</v>
      </c>
      <c r="W113" s="217"/>
      <c r="Y113" s="89"/>
      <c r="Z113" s="82">
        <v>0</v>
      </c>
      <c r="AA113" s="89"/>
      <c r="AB113" s="82">
        <v>0</v>
      </c>
      <c r="AC113" s="89"/>
      <c r="AD113" s="82">
        <v>0</v>
      </c>
      <c r="AE113" s="89">
        <f t="shared" si="44"/>
        <v>0</v>
      </c>
      <c r="AF113" s="89">
        <f t="shared" si="37"/>
        <v>0</v>
      </c>
      <c r="AG113" s="89">
        <f t="shared" si="45"/>
        <v>0</v>
      </c>
      <c r="AH113" s="100" t="e">
        <f t="shared" si="54"/>
        <v>#DIV/0!</v>
      </c>
      <c r="AI113" s="94" t="e">
        <f t="shared" si="55"/>
        <v>#DIV/0!</v>
      </c>
      <c r="AJ113" s="100" t="e">
        <f t="shared" si="56"/>
        <v>#DIV/0!</v>
      </c>
      <c r="AK113" s="93" t="str">
        <f t="shared" si="46"/>
        <v>no port overcoupled</v>
      </c>
      <c r="AL113" s="94" t="e">
        <f t="shared" si="41"/>
        <v>#DIV/0!</v>
      </c>
      <c r="AM113" s="94">
        <f t="shared" si="57"/>
        <v>2838.1547999999998</v>
      </c>
      <c r="AN113" s="87">
        <f t="shared" si="58"/>
        <v>1</v>
      </c>
    </row>
    <row r="114" spans="2:40" ht="21" x14ac:dyDescent="0.35">
      <c r="B114" s="108"/>
      <c r="C114" s="82"/>
      <c r="D114" s="108"/>
      <c r="E114" s="108"/>
      <c r="F114" s="108" t="s">
        <v>141</v>
      </c>
      <c r="G114" s="82">
        <f t="shared" si="48"/>
        <v>93</v>
      </c>
      <c r="H114" s="82">
        <v>6</v>
      </c>
      <c r="I114" s="86">
        <v>2476.5407758143388</v>
      </c>
      <c r="J114" s="82"/>
      <c r="K114" s="82"/>
      <c r="L114" s="82" t="s">
        <v>155</v>
      </c>
      <c r="M114" s="82"/>
      <c r="N114" s="94">
        <v>2284547.1</v>
      </c>
      <c r="O114" s="87">
        <v>1.6926026999999999E-4</v>
      </c>
      <c r="P114" s="87">
        <v>2.8671714000000001E-3</v>
      </c>
      <c r="Q114" s="87">
        <f t="shared" si="59"/>
        <v>2.6979111300000002E-3</v>
      </c>
      <c r="R114" s="87">
        <v>1.3064865000000001E-3</v>
      </c>
      <c r="S114" s="87">
        <f t="shared" si="60"/>
        <v>1.13722623E-3</v>
      </c>
      <c r="T114" s="206">
        <f t="shared" si="47"/>
        <v>5.190445656650838E-3</v>
      </c>
      <c r="U114" s="206"/>
      <c r="V114" s="94"/>
      <c r="W114" s="87"/>
      <c r="Y114" s="89"/>
      <c r="Z114" s="82">
        <v>0</v>
      </c>
      <c r="AA114" s="89"/>
      <c r="AB114" s="82">
        <v>0</v>
      </c>
      <c r="AC114" s="89"/>
      <c r="AD114" s="82">
        <v>0</v>
      </c>
      <c r="AE114" s="89">
        <f t="shared" si="44"/>
        <v>0</v>
      </c>
      <c r="AF114" s="89">
        <f t="shared" si="37"/>
        <v>0</v>
      </c>
      <c r="AG114" s="89">
        <f t="shared" si="45"/>
        <v>0</v>
      </c>
      <c r="AH114" s="100" t="e">
        <f t="shared" si="54"/>
        <v>#DIV/0!</v>
      </c>
      <c r="AI114" s="94" t="e">
        <f t="shared" si="55"/>
        <v>#DIV/0!</v>
      </c>
      <c r="AJ114" s="100" t="e">
        <f t="shared" si="56"/>
        <v>#DIV/0!</v>
      </c>
      <c r="AK114" s="93" t="str">
        <f t="shared" si="46"/>
        <v>no port overcoupled</v>
      </c>
      <c r="AL114" s="94" t="e">
        <f t="shared" si="41"/>
        <v>#DIV/0!</v>
      </c>
      <c r="AM114" s="94">
        <f t="shared" si="57"/>
        <v>2284547.1</v>
      </c>
      <c r="AN114" s="87">
        <f t="shared" si="58"/>
        <v>1</v>
      </c>
    </row>
    <row r="115" spans="2:40" ht="21" x14ac:dyDescent="0.35">
      <c r="B115" s="108"/>
      <c r="C115" s="82"/>
      <c r="D115" s="108"/>
      <c r="E115" s="108"/>
      <c r="F115" s="108" t="s">
        <v>141</v>
      </c>
      <c r="G115" s="82">
        <f t="shared" si="48"/>
        <v>94</v>
      </c>
      <c r="H115" s="82">
        <v>6</v>
      </c>
      <c r="I115" s="86">
        <v>2476.5659635077709</v>
      </c>
      <c r="J115" s="82"/>
      <c r="K115" s="82"/>
      <c r="L115" s="82" t="s">
        <v>155</v>
      </c>
      <c r="M115" s="82"/>
      <c r="N115" s="94">
        <v>1152398.7</v>
      </c>
      <c r="O115" s="87">
        <v>1.336163E-3</v>
      </c>
      <c r="P115" s="87">
        <v>1.7240037E-3</v>
      </c>
      <c r="Q115" s="87">
        <f t="shared" si="59"/>
        <v>3.8784069999999999E-4</v>
      </c>
      <c r="R115" s="87">
        <v>5.2754027E-3</v>
      </c>
      <c r="S115" s="87">
        <f t="shared" si="60"/>
        <v>3.9392396999999996E-3</v>
      </c>
      <c r="T115" s="206">
        <f t="shared" si="47"/>
        <v>5.1904984461527319E-3</v>
      </c>
      <c r="U115" s="206"/>
      <c r="V115" s="94"/>
      <c r="W115" s="87"/>
      <c r="Y115" s="89"/>
      <c r="Z115" s="82">
        <v>0</v>
      </c>
      <c r="AA115" s="89"/>
      <c r="AB115" s="82">
        <v>0</v>
      </c>
      <c r="AC115" s="89"/>
      <c r="AD115" s="82">
        <v>0</v>
      </c>
      <c r="AE115" s="89">
        <f t="shared" si="44"/>
        <v>0</v>
      </c>
      <c r="AF115" s="89">
        <f t="shared" si="37"/>
        <v>0</v>
      </c>
      <c r="AG115" s="89">
        <f t="shared" si="45"/>
        <v>0</v>
      </c>
      <c r="AH115" s="100" t="e">
        <f t="shared" si="54"/>
        <v>#DIV/0!</v>
      </c>
      <c r="AI115" s="94" t="e">
        <f t="shared" si="55"/>
        <v>#DIV/0!</v>
      </c>
      <c r="AJ115" s="100" t="e">
        <f t="shared" si="56"/>
        <v>#DIV/0!</v>
      </c>
      <c r="AK115" s="93" t="str">
        <f t="shared" si="46"/>
        <v>no port overcoupled</v>
      </c>
      <c r="AL115" s="94" t="e">
        <f t="shared" si="41"/>
        <v>#DIV/0!</v>
      </c>
      <c r="AM115" s="94">
        <f t="shared" si="57"/>
        <v>1152398.7</v>
      </c>
      <c r="AN115" s="87">
        <f t="shared" si="58"/>
        <v>1</v>
      </c>
    </row>
    <row r="116" spans="2:40" ht="21" x14ac:dyDescent="0.35">
      <c r="B116" s="108"/>
      <c r="C116" s="82"/>
      <c r="D116" s="108"/>
      <c r="E116" s="108"/>
      <c r="F116" s="108" t="s">
        <v>141</v>
      </c>
      <c r="G116" s="82">
        <f t="shared" si="48"/>
        <v>95</v>
      </c>
      <c r="H116" s="82">
        <v>5</v>
      </c>
      <c r="I116" s="86">
        <v>2480.0125795101712</v>
      </c>
      <c r="J116" s="82"/>
      <c r="K116" s="82"/>
      <c r="L116" s="82" t="s">
        <v>155</v>
      </c>
      <c r="M116" s="82"/>
      <c r="N116" s="94">
        <v>3794312.6</v>
      </c>
      <c r="O116" s="87">
        <v>1.8213191E-4</v>
      </c>
      <c r="P116" s="87">
        <v>2.0145654999999999E-5</v>
      </c>
      <c r="Q116" s="87">
        <f t="shared" si="59"/>
        <v>-1.6198625500000001E-4</v>
      </c>
      <c r="R116" s="87">
        <v>1.1905309999999999E-4</v>
      </c>
      <c r="S116" s="87">
        <f t="shared" si="60"/>
        <v>-6.3078810000000011E-5</v>
      </c>
      <c r="T116" s="206">
        <f t="shared" si="47"/>
        <v>5.1977220191439426E-3</v>
      </c>
      <c r="U116" s="206"/>
      <c r="V116" s="94"/>
      <c r="W116" s="87"/>
      <c r="Y116" s="89"/>
      <c r="Z116" s="82">
        <v>0</v>
      </c>
      <c r="AA116" s="89"/>
      <c r="AB116" s="82">
        <v>0</v>
      </c>
      <c r="AC116" s="89"/>
      <c r="AD116" s="82">
        <v>0</v>
      </c>
      <c r="AE116" s="89">
        <f t="shared" si="44"/>
        <v>0</v>
      </c>
      <c r="AF116" s="89">
        <f t="shared" si="37"/>
        <v>0</v>
      </c>
      <c r="AG116" s="89">
        <f t="shared" si="45"/>
        <v>0</v>
      </c>
      <c r="AH116" s="100" t="e">
        <f t="shared" si="54"/>
        <v>#DIV/0!</v>
      </c>
      <c r="AI116" s="94" t="e">
        <f t="shared" si="55"/>
        <v>#DIV/0!</v>
      </c>
      <c r="AJ116" s="100" t="e">
        <f t="shared" si="56"/>
        <v>#DIV/0!</v>
      </c>
      <c r="AK116" s="93" t="str">
        <f t="shared" si="46"/>
        <v>no port overcoupled</v>
      </c>
      <c r="AL116" s="94" t="e">
        <f t="shared" si="41"/>
        <v>#DIV/0!</v>
      </c>
      <c r="AM116" s="94">
        <f t="shared" si="57"/>
        <v>3794312.6</v>
      </c>
      <c r="AN116" s="87">
        <f t="shared" si="58"/>
        <v>1</v>
      </c>
    </row>
    <row r="117" spans="2:40" ht="21" x14ac:dyDescent="0.35">
      <c r="B117" s="108"/>
      <c r="C117" s="82"/>
      <c r="D117" s="108"/>
      <c r="E117" s="108"/>
      <c r="F117" s="108" t="s">
        <v>141</v>
      </c>
      <c r="G117" s="82">
        <f t="shared" si="48"/>
        <v>96</v>
      </c>
      <c r="H117" s="82">
        <v>5</v>
      </c>
      <c r="I117" s="86">
        <v>2480.0355682779859</v>
      </c>
      <c r="J117" s="82"/>
      <c r="K117" s="82"/>
      <c r="L117" s="82" t="s">
        <v>155</v>
      </c>
      <c r="M117" s="82"/>
      <c r="N117" s="94">
        <v>2280586.1</v>
      </c>
      <c r="O117" s="87">
        <v>6.7081284999999998E-4</v>
      </c>
      <c r="P117" s="87">
        <v>5.6883477999999997E-4</v>
      </c>
      <c r="Q117" s="87">
        <f t="shared" si="59"/>
        <v>-1.0197807000000001E-4</v>
      </c>
      <c r="R117" s="87">
        <v>6.8686514999999999E-4</v>
      </c>
      <c r="S117" s="87">
        <f t="shared" si="60"/>
        <v>1.6052300000000009E-5</v>
      </c>
      <c r="T117" s="206">
        <f t="shared" si="47"/>
        <v>5.1977702000385265E-3</v>
      </c>
      <c r="U117" s="206"/>
      <c r="V117" s="94"/>
      <c r="W117" s="87"/>
      <c r="Y117" s="89"/>
      <c r="Z117" s="82">
        <v>0</v>
      </c>
      <c r="AA117" s="89"/>
      <c r="AB117" s="82">
        <v>0</v>
      </c>
      <c r="AC117" s="89"/>
      <c r="AD117" s="82">
        <v>0</v>
      </c>
      <c r="AE117" s="89">
        <f t="shared" si="44"/>
        <v>0</v>
      </c>
      <c r="AF117" s="89">
        <f t="shared" si="37"/>
        <v>0</v>
      </c>
      <c r="AG117" s="89">
        <f t="shared" si="45"/>
        <v>0</v>
      </c>
      <c r="AH117" s="100" t="e">
        <f t="shared" si="54"/>
        <v>#DIV/0!</v>
      </c>
      <c r="AI117" s="94" t="e">
        <f t="shared" si="55"/>
        <v>#DIV/0!</v>
      </c>
      <c r="AJ117" s="100" t="e">
        <f t="shared" si="56"/>
        <v>#DIV/0!</v>
      </c>
      <c r="AK117" s="93" t="str">
        <f t="shared" si="46"/>
        <v>no port overcoupled</v>
      </c>
      <c r="AL117" s="94" t="e">
        <f t="shared" si="41"/>
        <v>#DIV/0!</v>
      </c>
      <c r="AM117" s="94">
        <f t="shared" si="57"/>
        <v>2280586.1</v>
      </c>
      <c r="AN117" s="87">
        <f t="shared" si="58"/>
        <v>1</v>
      </c>
    </row>
    <row r="118" spans="2:40" ht="21" x14ac:dyDescent="0.35">
      <c r="B118" s="108"/>
      <c r="C118" s="82"/>
      <c r="D118" s="108"/>
      <c r="E118" s="108"/>
      <c r="F118" s="108" t="s">
        <v>141</v>
      </c>
      <c r="G118" s="82">
        <f t="shared" si="48"/>
        <v>97</v>
      </c>
      <c r="H118" s="82">
        <v>4</v>
      </c>
      <c r="I118" s="86">
        <v>2483.485382717648</v>
      </c>
      <c r="J118" s="82"/>
      <c r="K118" s="82"/>
      <c r="L118" s="82" t="s">
        <v>155</v>
      </c>
      <c r="M118" s="82"/>
      <c r="N118" s="94">
        <v>4605320.3</v>
      </c>
      <c r="O118" s="87">
        <v>5.3729385E-5</v>
      </c>
      <c r="P118" s="87">
        <v>6.2015493000000003E-3</v>
      </c>
      <c r="Q118" s="87">
        <f t="shared" si="59"/>
        <v>6.1478199149999999E-3</v>
      </c>
      <c r="R118" s="87">
        <v>4.1742382999999999E-3</v>
      </c>
      <c r="S118" s="87">
        <f t="shared" si="60"/>
        <v>4.1205089149999995E-3</v>
      </c>
      <c r="T118" s="206">
        <f t="shared" si="47"/>
        <v>5.2050004764585501E-3</v>
      </c>
      <c r="U118" s="206"/>
      <c r="V118" s="94"/>
      <c r="W118" s="87"/>
      <c r="Y118" s="89"/>
      <c r="Z118" s="82">
        <v>0</v>
      </c>
      <c r="AA118" s="89"/>
      <c r="AB118" s="82">
        <v>0</v>
      </c>
      <c r="AC118" s="89"/>
      <c r="AD118" s="82">
        <v>0</v>
      </c>
      <c r="AE118" s="89">
        <f t="shared" si="44"/>
        <v>0</v>
      </c>
      <c r="AF118" s="89">
        <f t="shared" si="37"/>
        <v>0</v>
      </c>
      <c r="AG118" s="89">
        <f t="shared" si="45"/>
        <v>0</v>
      </c>
      <c r="AH118" s="100" t="e">
        <f t="shared" si="54"/>
        <v>#DIV/0!</v>
      </c>
      <c r="AI118" s="94" t="e">
        <f t="shared" si="55"/>
        <v>#DIV/0!</v>
      </c>
      <c r="AJ118" s="100" t="e">
        <f t="shared" si="56"/>
        <v>#DIV/0!</v>
      </c>
      <c r="AK118" s="93" t="str">
        <f t="shared" si="46"/>
        <v>no port overcoupled</v>
      </c>
      <c r="AL118" s="94" t="e">
        <f t="shared" si="41"/>
        <v>#DIV/0!</v>
      </c>
      <c r="AM118" s="94">
        <f t="shared" si="57"/>
        <v>4605320.3</v>
      </c>
      <c r="AN118" s="87">
        <f t="shared" si="58"/>
        <v>1</v>
      </c>
    </row>
    <row r="119" spans="2:40" ht="21" x14ac:dyDescent="0.35">
      <c r="B119" s="108"/>
      <c r="C119" s="82"/>
      <c r="D119" s="108"/>
      <c r="E119" s="108"/>
      <c r="F119" s="108" t="s">
        <v>141</v>
      </c>
      <c r="G119" s="82">
        <f t="shared" si="48"/>
        <v>98</v>
      </c>
      <c r="H119" s="82">
        <v>4</v>
      </c>
      <c r="I119" s="86">
        <v>2483.5057727551875</v>
      </c>
      <c r="J119" s="82"/>
      <c r="K119" s="82"/>
      <c r="L119" s="82" t="s">
        <v>155</v>
      </c>
      <c r="M119" s="82"/>
      <c r="N119" s="94">
        <v>3505373.8</v>
      </c>
      <c r="O119" s="87">
        <v>2.6734749999999998E-4</v>
      </c>
      <c r="P119" s="87">
        <v>1.5906172999999999E-2</v>
      </c>
      <c r="Q119" s="87">
        <f t="shared" si="59"/>
        <v>1.5638825499999998E-2</v>
      </c>
      <c r="R119" s="87">
        <v>1.6666555999999999E-2</v>
      </c>
      <c r="S119" s="87">
        <f t="shared" si="60"/>
        <v>1.6399208499999998E-2</v>
      </c>
      <c r="T119" s="206">
        <f t="shared" si="47"/>
        <v>5.2050432108172243E-3</v>
      </c>
      <c r="U119" s="206"/>
      <c r="V119" s="94"/>
      <c r="W119" s="87"/>
      <c r="Y119" s="89"/>
      <c r="Z119" s="82">
        <v>0</v>
      </c>
      <c r="AA119" s="89"/>
      <c r="AB119" s="82">
        <v>0</v>
      </c>
      <c r="AC119" s="89"/>
      <c r="AD119" s="82">
        <v>0</v>
      </c>
      <c r="AE119" s="89">
        <f t="shared" si="44"/>
        <v>0</v>
      </c>
      <c r="AF119" s="89">
        <f t="shared" si="37"/>
        <v>0</v>
      </c>
      <c r="AG119" s="89">
        <f t="shared" si="45"/>
        <v>0</v>
      </c>
      <c r="AH119" s="100" t="e">
        <f t="shared" si="54"/>
        <v>#DIV/0!</v>
      </c>
      <c r="AI119" s="94" t="e">
        <f t="shared" si="55"/>
        <v>#DIV/0!</v>
      </c>
      <c r="AJ119" s="100" t="e">
        <f t="shared" si="56"/>
        <v>#DIV/0!</v>
      </c>
      <c r="AK119" s="93" t="str">
        <f t="shared" si="46"/>
        <v>no port overcoupled</v>
      </c>
      <c r="AL119" s="94" t="e">
        <f t="shared" si="41"/>
        <v>#DIV/0!</v>
      </c>
      <c r="AM119" s="94">
        <f t="shared" si="57"/>
        <v>3505373.8</v>
      </c>
      <c r="AN119" s="87">
        <f t="shared" si="58"/>
        <v>1</v>
      </c>
    </row>
    <row r="120" spans="2:40" ht="21" x14ac:dyDescent="0.35">
      <c r="B120" s="161"/>
      <c r="C120" s="99"/>
      <c r="D120" s="161"/>
      <c r="E120" s="161"/>
      <c r="F120" s="161" t="s">
        <v>153</v>
      </c>
      <c r="G120" s="99">
        <f t="shared" si="48"/>
        <v>99</v>
      </c>
      <c r="H120" s="99"/>
      <c r="I120" s="131">
        <v>2485.7865583758926</v>
      </c>
      <c r="J120" s="99"/>
      <c r="K120" s="99"/>
      <c r="L120" s="99" t="s">
        <v>155</v>
      </c>
      <c r="M120" s="99"/>
      <c r="N120" s="192">
        <v>23507807</v>
      </c>
      <c r="O120" s="162">
        <v>2.9727037E-5</v>
      </c>
      <c r="P120" s="162">
        <v>7.9910869999999999E-6</v>
      </c>
      <c r="Q120" s="162">
        <f t="shared" si="59"/>
        <v>-2.173595E-5</v>
      </c>
      <c r="R120" s="162">
        <v>2.2551301000000001E-5</v>
      </c>
      <c r="S120" s="162">
        <f t="shared" si="60"/>
        <v>-7.1757359999999982E-6</v>
      </c>
      <c r="T120" s="211">
        <f t="shared" si="47"/>
        <v>5.209823384006519E-3</v>
      </c>
      <c r="U120" s="213">
        <f t="shared" ref="U120" si="62">N120*O120</f>
        <v>698.81744847785899</v>
      </c>
      <c r="V120" s="192"/>
      <c r="W120" s="162"/>
      <c r="Y120" s="89"/>
      <c r="Z120" s="82">
        <v>0</v>
      </c>
      <c r="AA120" s="89"/>
      <c r="AB120" s="82">
        <v>0</v>
      </c>
      <c r="AC120" s="89"/>
      <c r="AD120" s="82">
        <v>0</v>
      </c>
      <c r="AE120" s="89">
        <f t="shared" si="44"/>
        <v>0</v>
      </c>
      <c r="AF120" s="89">
        <f t="shared" si="37"/>
        <v>0</v>
      </c>
      <c r="AG120" s="89">
        <f t="shared" si="45"/>
        <v>0</v>
      </c>
      <c r="AH120" s="100" t="e">
        <f t="shared" si="54"/>
        <v>#DIV/0!</v>
      </c>
      <c r="AI120" s="94" t="e">
        <f t="shared" si="55"/>
        <v>#DIV/0!</v>
      </c>
      <c r="AJ120" s="100" t="e">
        <f t="shared" si="56"/>
        <v>#DIV/0!</v>
      </c>
      <c r="AK120" s="93" t="str">
        <f t="shared" si="46"/>
        <v>no port overcoupled</v>
      </c>
      <c r="AL120" s="94" t="e">
        <f t="shared" si="41"/>
        <v>#DIV/0!</v>
      </c>
      <c r="AM120" s="94">
        <f t="shared" si="57"/>
        <v>23507807</v>
      </c>
      <c r="AN120" s="87">
        <f t="shared" si="58"/>
        <v>1</v>
      </c>
    </row>
    <row r="121" spans="2:40" ht="21" x14ac:dyDescent="0.35">
      <c r="B121" s="108"/>
      <c r="C121" s="82"/>
      <c r="D121" s="108"/>
      <c r="E121" s="108"/>
      <c r="F121" s="108" t="s">
        <v>141</v>
      </c>
      <c r="G121" s="82">
        <f t="shared" si="48"/>
        <v>100</v>
      </c>
      <c r="H121" s="82">
        <v>3</v>
      </c>
      <c r="I121" s="86">
        <v>2486.5780716468671</v>
      </c>
      <c r="J121" s="82"/>
      <c r="K121" s="82"/>
      <c r="L121" s="82" t="s">
        <v>155</v>
      </c>
      <c r="M121" s="82"/>
      <c r="N121" s="94">
        <v>6024261.5999999996</v>
      </c>
      <c r="O121" s="87">
        <v>4.0116301999999998E-4</v>
      </c>
      <c r="P121" s="87">
        <v>2.2550065000000001E-4</v>
      </c>
      <c r="Q121" s="87">
        <f t="shared" si="59"/>
        <v>-1.7566236999999997E-4</v>
      </c>
      <c r="R121" s="87">
        <v>4.3183575999999999E-4</v>
      </c>
      <c r="S121" s="87">
        <f t="shared" si="60"/>
        <v>3.0672740000000005E-5</v>
      </c>
      <c r="T121" s="206">
        <f t="shared" si="47"/>
        <v>5.2114822731552986E-3</v>
      </c>
      <c r="U121" s="206"/>
      <c r="V121" s="94"/>
      <c r="W121" s="87"/>
      <c r="Y121" s="89"/>
      <c r="Z121" s="82">
        <v>0</v>
      </c>
      <c r="AA121" s="89"/>
      <c r="AB121" s="82">
        <v>0</v>
      </c>
      <c r="AC121" s="89"/>
      <c r="AD121" s="82">
        <v>0</v>
      </c>
      <c r="AE121" s="89">
        <f t="shared" si="44"/>
        <v>0</v>
      </c>
      <c r="AF121" s="89">
        <f t="shared" si="37"/>
        <v>0</v>
      </c>
      <c r="AG121" s="89">
        <f t="shared" si="45"/>
        <v>0</v>
      </c>
      <c r="AH121" s="100" t="e">
        <f t="shared" si="54"/>
        <v>#DIV/0!</v>
      </c>
      <c r="AI121" s="94" t="e">
        <f t="shared" si="55"/>
        <v>#DIV/0!</v>
      </c>
      <c r="AJ121" s="100" t="e">
        <f t="shared" si="56"/>
        <v>#DIV/0!</v>
      </c>
      <c r="AK121" s="93" t="str">
        <f t="shared" si="46"/>
        <v>no port overcoupled</v>
      </c>
      <c r="AL121" s="94" t="e">
        <f t="shared" si="41"/>
        <v>#DIV/0!</v>
      </c>
      <c r="AM121" s="94">
        <f t="shared" si="57"/>
        <v>6024261.5999999996</v>
      </c>
      <c r="AN121" s="87">
        <f t="shared" si="58"/>
        <v>1</v>
      </c>
    </row>
    <row r="122" spans="2:40" ht="21" x14ac:dyDescent="0.35">
      <c r="B122" s="108"/>
      <c r="C122" s="82"/>
      <c r="D122" s="108"/>
      <c r="E122" s="108"/>
      <c r="F122" s="108" t="s">
        <v>141</v>
      </c>
      <c r="G122" s="82">
        <f t="shared" si="48"/>
        <v>101</v>
      </c>
      <c r="H122" s="82">
        <v>3</v>
      </c>
      <c r="I122" s="86">
        <v>2486.6002608053664</v>
      </c>
      <c r="J122" s="82"/>
      <c r="K122" s="82"/>
      <c r="L122" s="82" t="s">
        <v>155</v>
      </c>
      <c r="M122" s="82"/>
      <c r="N122" s="94">
        <v>4794529.7</v>
      </c>
      <c r="O122" s="87">
        <v>7.0060509000000005E-4</v>
      </c>
      <c r="P122" s="87">
        <v>2.9007265999999999E-3</v>
      </c>
      <c r="Q122" s="87">
        <f t="shared" si="59"/>
        <v>2.2001215099999999E-3</v>
      </c>
      <c r="R122" s="87">
        <v>2.7365149000000001E-3</v>
      </c>
      <c r="S122" s="87">
        <f t="shared" si="60"/>
        <v>2.03590981E-3</v>
      </c>
      <c r="T122" s="206">
        <f t="shared" si="47"/>
        <v>5.2115287781926813E-3</v>
      </c>
      <c r="U122" s="206"/>
      <c r="V122" s="94"/>
      <c r="W122" s="87"/>
      <c r="Y122" s="89"/>
      <c r="Z122" s="82">
        <v>0</v>
      </c>
      <c r="AA122" s="89"/>
      <c r="AB122" s="82">
        <v>0</v>
      </c>
      <c r="AC122" s="89"/>
      <c r="AD122" s="82">
        <v>0</v>
      </c>
      <c r="AE122" s="89">
        <f t="shared" si="44"/>
        <v>0</v>
      </c>
      <c r="AF122" s="89">
        <f t="shared" si="37"/>
        <v>0</v>
      </c>
      <c r="AG122" s="89">
        <f t="shared" si="45"/>
        <v>0</v>
      </c>
      <c r="AH122" s="100" t="e">
        <f t="shared" si="54"/>
        <v>#DIV/0!</v>
      </c>
      <c r="AI122" s="94" t="e">
        <f t="shared" si="55"/>
        <v>#DIV/0!</v>
      </c>
      <c r="AJ122" s="100" t="e">
        <f t="shared" si="56"/>
        <v>#DIV/0!</v>
      </c>
      <c r="AK122" s="93" t="str">
        <f t="shared" si="46"/>
        <v>no port overcoupled</v>
      </c>
      <c r="AL122" s="94" t="e">
        <f t="shared" si="41"/>
        <v>#DIV/0!</v>
      </c>
      <c r="AM122" s="94">
        <f t="shared" si="57"/>
        <v>4794529.7</v>
      </c>
      <c r="AN122" s="87">
        <f t="shared" si="58"/>
        <v>1</v>
      </c>
    </row>
    <row r="123" spans="2:40" x14ac:dyDescent="0.25">
      <c r="B123" s="216"/>
      <c r="C123" s="149"/>
      <c r="D123" s="216"/>
      <c r="E123" s="216"/>
      <c r="F123" s="216" t="s">
        <v>105</v>
      </c>
      <c r="G123" s="149">
        <f t="shared" si="48"/>
        <v>102</v>
      </c>
      <c r="H123" s="149">
        <v>8</v>
      </c>
      <c r="I123" s="150">
        <v>2487.3983708531919</v>
      </c>
      <c r="J123" s="149"/>
      <c r="K123" s="149"/>
      <c r="L123" s="149" t="s">
        <v>155</v>
      </c>
      <c r="M123" s="149"/>
      <c r="N123" s="196">
        <v>1153.5725</v>
      </c>
      <c r="O123" s="217">
        <v>1.0466525000000001E-2</v>
      </c>
      <c r="P123" s="217">
        <v>6.8954589999999996E-2</v>
      </c>
      <c r="Q123" s="217">
        <f t="shared" si="59"/>
        <v>5.8488064999999992E-2</v>
      </c>
      <c r="R123" s="217">
        <v>1.0855204E-2</v>
      </c>
      <c r="S123" s="217">
        <f t="shared" si="60"/>
        <v>3.8867899999999941E-4</v>
      </c>
      <c r="T123" s="218">
        <f t="shared" si="47"/>
        <v>5.2132014931633858E-3</v>
      </c>
      <c r="U123" s="218"/>
      <c r="V123" s="196">
        <f t="shared" ref="V123:V124" si="63">N123*MAX(Q123,S123)/T123</f>
        <v>12942.18599658832</v>
      </c>
      <c r="W123" s="217"/>
      <c r="Y123" s="89"/>
      <c r="Z123" s="82">
        <v>0</v>
      </c>
      <c r="AA123" s="89"/>
      <c r="AB123" s="82">
        <v>0</v>
      </c>
      <c r="AC123" s="89"/>
      <c r="AD123" s="82">
        <v>0</v>
      </c>
      <c r="AE123" s="89">
        <f t="shared" si="44"/>
        <v>0</v>
      </c>
      <c r="AF123" s="89">
        <f t="shared" si="37"/>
        <v>0</v>
      </c>
      <c r="AG123" s="89">
        <f t="shared" si="45"/>
        <v>0</v>
      </c>
      <c r="AH123" s="100" t="e">
        <f t="shared" si="54"/>
        <v>#DIV/0!</v>
      </c>
      <c r="AI123" s="94" t="e">
        <f t="shared" si="55"/>
        <v>#DIV/0!</v>
      </c>
      <c r="AJ123" s="100" t="e">
        <f t="shared" si="56"/>
        <v>#DIV/0!</v>
      </c>
      <c r="AK123" s="93" t="str">
        <f t="shared" si="46"/>
        <v>no port overcoupled</v>
      </c>
      <c r="AL123" s="94" t="e">
        <f t="shared" si="41"/>
        <v>#DIV/0!</v>
      </c>
      <c r="AM123" s="94">
        <f t="shared" si="57"/>
        <v>1153.5725</v>
      </c>
      <c r="AN123" s="87">
        <f t="shared" si="58"/>
        <v>1</v>
      </c>
    </row>
    <row r="124" spans="2:40" x14ac:dyDescent="0.25">
      <c r="B124" s="216"/>
      <c r="C124" s="149"/>
      <c r="D124" s="216"/>
      <c r="E124" s="216"/>
      <c r="F124" s="216" t="s">
        <v>107</v>
      </c>
      <c r="G124" s="149">
        <f t="shared" si="48"/>
        <v>103</v>
      </c>
      <c r="H124" s="149">
        <v>8</v>
      </c>
      <c r="I124" s="150">
        <v>2487.9642943460894</v>
      </c>
      <c r="J124" s="149"/>
      <c r="K124" s="149"/>
      <c r="L124" s="149" t="s">
        <v>155</v>
      </c>
      <c r="M124" s="149"/>
      <c r="N124" s="196">
        <v>918.79898000000003</v>
      </c>
      <c r="O124" s="217">
        <v>6.6126824999999997E-3</v>
      </c>
      <c r="P124" s="217">
        <v>5.9534942999999998E-3</v>
      </c>
      <c r="Q124" s="217">
        <f t="shared" si="59"/>
        <v>-6.5918819999999986E-4</v>
      </c>
      <c r="R124" s="217">
        <v>4.8267932E-2</v>
      </c>
      <c r="S124" s="217">
        <f t="shared" si="60"/>
        <v>4.1655249499999998E-2</v>
      </c>
      <c r="T124" s="218">
        <f t="shared" si="47"/>
        <v>5.2143875810987802E-3</v>
      </c>
      <c r="U124" s="218"/>
      <c r="V124" s="196">
        <f t="shared" si="63"/>
        <v>7339.8457933924101</v>
      </c>
      <c r="W124" s="217"/>
      <c r="Y124" s="89"/>
      <c r="Z124" s="82">
        <v>0</v>
      </c>
      <c r="AA124" s="89"/>
      <c r="AB124" s="82">
        <v>0</v>
      </c>
      <c r="AC124" s="89"/>
      <c r="AD124" s="82">
        <v>0</v>
      </c>
      <c r="AE124" s="89">
        <f t="shared" si="44"/>
        <v>0</v>
      </c>
      <c r="AF124" s="89">
        <f t="shared" si="37"/>
        <v>0</v>
      </c>
      <c r="AG124" s="89">
        <f t="shared" si="45"/>
        <v>0</v>
      </c>
      <c r="AH124" s="100" t="e">
        <f t="shared" si="54"/>
        <v>#DIV/0!</v>
      </c>
      <c r="AI124" s="94" t="e">
        <f t="shared" si="55"/>
        <v>#DIV/0!</v>
      </c>
      <c r="AJ124" s="100" t="e">
        <f t="shared" si="56"/>
        <v>#DIV/0!</v>
      </c>
      <c r="AK124" s="93" t="str">
        <f t="shared" si="46"/>
        <v>no port overcoupled</v>
      </c>
      <c r="AL124" s="94" t="e">
        <f t="shared" si="41"/>
        <v>#DIV/0!</v>
      </c>
      <c r="AM124" s="94">
        <f t="shared" si="57"/>
        <v>918.79898000000003</v>
      </c>
      <c r="AN124" s="87">
        <f t="shared" si="58"/>
        <v>1</v>
      </c>
    </row>
    <row r="125" spans="2:40" ht="21" x14ac:dyDescent="0.35">
      <c r="B125" s="108"/>
      <c r="C125" s="82"/>
      <c r="D125" s="108"/>
      <c r="E125" s="108"/>
      <c r="F125" s="108" t="s">
        <v>141</v>
      </c>
      <c r="G125" s="82">
        <f t="shared" si="48"/>
        <v>104</v>
      </c>
      <c r="H125" s="82">
        <v>2</v>
      </c>
      <c r="I125" s="86">
        <v>2488.989893244116</v>
      </c>
      <c r="J125" s="82"/>
      <c r="K125" s="82"/>
      <c r="L125" s="82" t="s">
        <v>155</v>
      </c>
      <c r="M125" s="82"/>
      <c r="N125" s="94">
        <v>8919508.4000000004</v>
      </c>
      <c r="O125" s="87">
        <v>2.5502982E-5</v>
      </c>
      <c r="P125" s="87">
        <v>2.5403016E-2</v>
      </c>
      <c r="Q125" s="87">
        <f t="shared" si="59"/>
        <v>2.5377513018000002E-2</v>
      </c>
      <c r="R125" s="87">
        <v>3.6356064E-2</v>
      </c>
      <c r="S125" s="87">
        <f t="shared" si="60"/>
        <v>3.6330561018000002E-2</v>
      </c>
      <c r="T125" s="206">
        <f t="shared" si="47"/>
        <v>5.2165370774437288E-3</v>
      </c>
      <c r="U125" s="206"/>
      <c r="V125" s="94"/>
      <c r="W125" s="87"/>
      <c r="Y125" s="89"/>
      <c r="Z125" s="82">
        <v>0</v>
      </c>
      <c r="AA125" s="89"/>
      <c r="AB125" s="82">
        <v>0</v>
      </c>
      <c r="AC125" s="89"/>
      <c r="AD125" s="82">
        <v>0</v>
      </c>
      <c r="AE125" s="89">
        <f t="shared" si="44"/>
        <v>0</v>
      </c>
      <c r="AF125" s="89">
        <f t="shared" si="37"/>
        <v>0</v>
      </c>
      <c r="AG125" s="89">
        <f t="shared" si="45"/>
        <v>0</v>
      </c>
      <c r="AH125" s="100" t="e">
        <f t="shared" si="54"/>
        <v>#DIV/0!</v>
      </c>
      <c r="AI125" s="94" t="e">
        <f t="shared" si="55"/>
        <v>#DIV/0!</v>
      </c>
      <c r="AJ125" s="100" t="e">
        <f t="shared" si="56"/>
        <v>#DIV/0!</v>
      </c>
      <c r="AK125" s="93" t="str">
        <f t="shared" si="46"/>
        <v>no port overcoupled</v>
      </c>
      <c r="AL125" s="94" t="e">
        <f t="shared" si="41"/>
        <v>#DIV/0!</v>
      </c>
      <c r="AM125" s="94">
        <f t="shared" si="57"/>
        <v>8919508.4000000004</v>
      </c>
      <c r="AN125" s="87">
        <f t="shared" si="58"/>
        <v>1</v>
      </c>
    </row>
    <row r="126" spans="2:40" ht="21" x14ac:dyDescent="0.35">
      <c r="B126" s="108"/>
      <c r="C126" s="82"/>
      <c r="D126" s="108"/>
      <c r="E126" s="108"/>
      <c r="F126" s="108" t="s">
        <v>141</v>
      </c>
      <c r="G126" s="82">
        <f t="shared" si="48"/>
        <v>105</v>
      </c>
      <c r="H126" s="82">
        <v>2</v>
      </c>
      <c r="I126" s="86">
        <v>2489.0151808887117</v>
      </c>
      <c r="J126" s="82"/>
      <c r="K126" s="82"/>
      <c r="L126" s="82" t="s">
        <v>155</v>
      </c>
      <c r="M126" s="82"/>
      <c r="N126" s="94">
        <v>9907039.6999999993</v>
      </c>
      <c r="O126" s="87">
        <v>9.5948343999999994E-6</v>
      </c>
      <c r="P126" s="87">
        <v>3.3800032000000001E-2</v>
      </c>
      <c r="Q126" s="87">
        <f t="shared" si="59"/>
        <v>3.3790437165599999E-2</v>
      </c>
      <c r="R126" s="87">
        <v>3.8708795999999997E-2</v>
      </c>
      <c r="S126" s="87">
        <f t="shared" si="60"/>
        <v>3.8699201165599995E-2</v>
      </c>
      <c r="T126" s="206">
        <f t="shared" si="47"/>
        <v>5.2165900764277713E-3</v>
      </c>
      <c r="U126" s="206"/>
      <c r="V126" s="94"/>
      <c r="W126" s="87"/>
      <c r="Y126" s="89"/>
      <c r="Z126" s="82">
        <v>0</v>
      </c>
      <c r="AA126" s="89"/>
      <c r="AB126" s="82">
        <v>0</v>
      </c>
      <c r="AC126" s="89"/>
      <c r="AD126" s="82">
        <v>0</v>
      </c>
      <c r="AE126" s="89">
        <f t="shared" si="44"/>
        <v>0</v>
      </c>
      <c r="AF126" s="89">
        <f t="shared" si="37"/>
        <v>0</v>
      </c>
      <c r="AG126" s="89">
        <f t="shared" si="45"/>
        <v>0</v>
      </c>
      <c r="AH126" s="100" t="e">
        <f t="shared" si="54"/>
        <v>#DIV/0!</v>
      </c>
      <c r="AI126" s="94" t="e">
        <f t="shared" si="55"/>
        <v>#DIV/0!</v>
      </c>
      <c r="AJ126" s="100" t="e">
        <f t="shared" si="56"/>
        <v>#DIV/0!</v>
      </c>
      <c r="AK126" s="93" t="str">
        <f t="shared" si="46"/>
        <v>no port overcoupled</v>
      </c>
      <c r="AL126" s="94" t="e">
        <f t="shared" si="41"/>
        <v>#DIV/0!</v>
      </c>
      <c r="AM126" s="94">
        <f t="shared" si="57"/>
        <v>9907039.6999999993</v>
      </c>
      <c r="AN126" s="87">
        <f t="shared" si="58"/>
        <v>1</v>
      </c>
    </row>
    <row r="127" spans="2:40" ht="21" x14ac:dyDescent="0.35">
      <c r="B127" s="108"/>
      <c r="C127" s="82"/>
      <c r="D127" s="108"/>
      <c r="E127" s="108"/>
      <c r="F127" s="108" t="s">
        <v>141</v>
      </c>
      <c r="G127" s="82">
        <f t="shared" si="48"/>
        <v>106</v>
      </c>
      <c r="H127" s="82">
        <v>1</v>
      </c>
      <c r="I127" s="86">
        <v>2490.5076516757035</v>
      </c>
      <c r="J127" s="82"/>
      <c r="K127" s="82"/>
      <c r="L127" s="82" t="s">
        <v>155</v>
      </c>
      <c r="M127" s="82"/>
      <c r="N127" s="94">
        <v>34567991</v>
      </c>
      <c r="O127" s="87">
        <v>1.3779778999999999E-3</v>
      </c>
      <c r="P127" s="87">
        <v>8.3615392999999996E-2</v>
      </c>
      <c r="Q127" s="87">
        <f t="shared" si="59"/>
        <v>8.2237415100000003E-2</v>
      </c>
      <c r="R127" s="87">
        <v>7.9092881000000004E-2</v>
      </c>
      <c r="S127" s="87">
        <f t="shared" si="60"/>
        <v>7.771490310000001E-2</v>
      </c>
      <c r="T127" s="206">
        <f t="shared" si="47"/>
        <v>5.2197180638970967E-3</v>
      </c>
      <c r="U127" s="206"/>
      <c r="V127" s="94"/>
      <c r="W127" s="87"/>
      <c r="Y127" s="89"/>
      <c r="Z127" s="82">
        <v>0</v>
      </c>
      <c r="AA127" s="89"/>
      <c r="AB127" s="82">
        <v>0</v>
      </c>
      <c r="AC127" s="89"/>
      <c r="AD127" s="82">
        <v>0</v>
      </c>
      <c r="AE127" s="89">
        <f t="shared" si="44"/>
        <v>0</v>
      </c>
      <c r="AF127" s="89">
        <f t="shared" si="37"/>
        <v>0</v>
      </c>
      <c r="AG127" s="89">
        <f t="shared" si="45"/>
        <v>0</v>
      </c>
      <c r="AH127" s="100" t="e">
        <f t="shared" si="54"/>
        <v>#DIV/0!</v>
      </c>
      <c r="AI127" s="94" t="e">
        <f t="shared" si="55"/>
        <v>#DIV/0!</v>
      </c>
      <c r="AJ127" s="100" t="e">
        <f t="shared" si="56"/>
        <v>#DIV/0!</v>
      </c>
      <c r="AK127" s="93" t="str">
        <f t="shared" si="46"/>
        <v>no port overcoupled</v>
      </c>
      <c r="AL127" s="94" t="e">
        <f t="shared" si="41"/>
        <v>#DIV/0!</v>
      </c>
      <c r="AM127" s="94">
        <f t="shared" si="57"/>
        <v>34567991</v>
      </c>
      <c r="AN127" s="87">
        <f t="shared" si="58"/>
        <v>1</v>
      </c>
    </row>
    <row r="128" spans="2:40" ht="21" x14ac:dyDescent="0.35">
      <c r="B128" s="108"/>
      <c r="C128" s="82"/>
      <c r="D128" s="108"/>
      <c r="E128" s="108"/>
      <c r="F128" s="108" t="s">
        <v>141</v>
      </c>
      <c r="G128" s="82">
        <f t="shared" si="48"/>
        <v>107</v>
      </c>
      <c r="H128" s="82">
        <v>1</v>
      </c>
      <c r="I128" s="86">
        <v>2490.5428344855773</v>
      </c>
      <c r="J128" s="82"/>
      <c r="K128" s="82"/>
      <c r="L128" s="82" t="s">
        <v>155</v>
      </c>
      <c r="M128" s="82"/>
      <c r="N128" s="94">
        <v>21246966</v>
      </c>
      <c r="O128" s="87">
        <v>3.040006E-4</v>
      </c>
      <c r="P128" s="87">
        <v>8.3248164999999999E-2</v>
      </c>
      <c r="Q128" s="87">
        <f t="shared" si="59"/>
        <v>8.2944164399999992E-2</v>
      </c>
      <c r="R128" s="87">
        <v>9.2085959999999994E-2</v>
      </c>
      <c r="S128" s="87">
        <f t="shared" si="60"/>
        <v>9.1781959399999988E-2</v>
      </c>
      <c r="T128" s="206">
        <f t="shared" si="47"/>
        <v>5.2197918016140292E-3</v>
      </c>
      <c r="U128" s="206"/>
      <c r="V128" s="94"/>
      <c r="W128" s="87"/>
      <c r="Y128" s="89"/>
      <c r="Z128" s="82">
        <v>0</v>
      </c>
      <c r="AA128" s="89"/>
      <c r="AB128" s="82">
        <v>0</v>
      </c>
      <c r="AC128" s="89"/>
      <c r="AD128" s="82">
        <v>0</v>
      </c>
      <c r="AE128" s="89">
        <f t="shared" si="44"/>
        <v>0</v>
      </c>
      <c r="AF128" s="89">
        <f t="shared" si="37"/>
        <v>0</v>
      </c>
      <c r="AG128" s="89">
        <f t="shared" si="45"/>
        <v>0</v>
      </c>
      <c r="AH128" s="100" t="e">
        <f t="shared" si="54"/>
        <v>#DIV/0!</v>
      </c>
      <c r="AI128" s="94" t="e">
        <f t="shared" si="55"/>
        <v>#DIV/0!</v>
      </c>
      <c r="AJ128" s="100" t="e">
        <f t="shared" si="56"/>
        <v>#DIV/0!</v>
      </c>
      <c r="AK128" s="93" t="str">
        <f t="shared" si="46"/>
        <v>no port overcoupled</v>
      </c>
      <c r="AL128" s="94" t="e">
        <f t="shared" si="41"/>
        <v>#DIV/0!</v>
      </c>
      <c r="AM128" s="94">
        <f t="shared" si="57"/>
        <v>21246966</v>
      </c>
      <c r="AN128" s="87">
        <f t="shared" si="58"/>
        <v>1</v>
      </c>
    </row>
    <row r="129" spans="2:40" ht="21" x14ac:dyDescent="0.35">
      <c r="B129" s="161"/>
      <c r="C129" s="99"/>
      <c r="D129" s="161"/>
      <c r="E129" s="161"/>
      <c r="F129" s="161" t="s">
        <v>146</v>
      </c>
      <c r="G129" s="99">
        <f t="shared" si="48"/>
        <v>108</v>
      </c>
      <c r="H129" s="99">
        <v>1</v>
      </c>
      <c r="I129" s="131">
        <v>2497.5095305962204</v>
      </c>
      <c r="J129" s="99"/>
      <c r="K129" s="99"/>
      <c r="L129" s="99" t="s">
        <v>155</v>
      </c>
      <c r="M129" s="99"/>
      <c r="N129" s="192">
        <v>407187020</v>
      </c>
      <c r="O129" s="162">
        <v>6.0454737999999998E-6</v>
      </c>
      <c r="P129" s="162"/>
      <c r="Q129" s="162"/>
      <c r="R129" s="162"/>
      <c r="S129" s="162"/>
      <c r="T129" s="211">
        <f t="shared" si="47"/>
        <v>5.2343929169769701E-3</v>
      </c>
      <c r="U129" s="213">
        <f t="shared" ref="U129:U136" si="64">N129*O129</f>
        <v>2461.6384611100757</v>
      </c>
      <c r="V129" s="192"/>
      <c r="W129" s="162"/>
      <c r="Y129" s="89"/>
      <c r="Z129" s="82">
        <v>0</v>
      </c>
      <c r="AA129" s="89"/>
      <c r="AB129" s="82">
        <v>0</v>
      </c>
      <c r="AC129" s="89"/>
      <c r="AD129" s="82">
        <v>0</v>
      </c>
      <c r="AE129" s="89">
        <f t="shared" si="44"/>
        <v>0</v>
      </c>
      <c r="AF129" s="89">
        <f t="shared" si="37"/>
        <v>0</v>
      </c>
      <c r="AG129" s="89">
        <f t="shared" si="45"/>
        <v>0</v>
      </c>
      <c r="AH129" s="100" t="e">
        <f t="shared" si="54"/>
        <v>#DIV/0!</v>
      </c>
      <c r="AI129" s="94" t="e">
        <f t="shared" si="55"/>
        <v>#DIV/0!</v>
      </c>
      <c r="AJ129" s="100" t="e">
        <f t="shared" si="56"/>
        <v>#DIV/0!</v>
      </c>
      <c r="AK129" s="93" t="str">
        <f t="shared" si="46"/>
        <v>no port overcoupled</v>
      </c>
      <c r="AL129" s="94" t="e">
        <f t="shared" si="41"/>
        <v>#DIV/0!</v>
      </c>
      <c r="AM129" s="94">
        <f t="shared" si="57"/>
        <v>407187020</v>
      </c>
      <c r="AN129" s="87">
        <f t="shared" si="58"/>
        <v>1</v>
      </c>
    </row>
    <row r="130" spans="2:40" ht="21" x14ac:dyDescent="0.35">
      <c r="B130" s="161"/>
      <c r="C130" s="99"/>
      <c r="D130" s="161"/>
      <c r="E130" s="161"/>
      <c r="F130" s="161" t="s">
        <v>146</v>
      </c>
      <c r="G130" s="99">
        <f t="shared" si="48"/>
        <v>109</v>
      </c>
      <c r="H130" s="99">
        <v>2</v>
      </c>
      <c r="I130" s="131">
        <v>2498.061660828429</v>
      </c>
      <c r="J130" s="99"/>
      <c r="K130" s="99"/>
      <c r="L130" s="99" t="s">
        <v>155</v>
      </c>
      <c r="M130" s="99"/>
      <c r="N130" s="192">
        <v>257663860</v>
      </c>
      <c r="O130" s="162">
        <v>4.6102479E-6</v>
      </c>
      <c r="P130" s="162"/>
      <c r="Q130" s="162"/>
      <c r="R130" s="162"/>
      <c r="S130" s="162"/>
      <c r="T130" s="211">
        <f t="shared" si="47"/>
        <v>5.2355500963756135E-3</v>
      </c>
      <c r="U130" s="213">
        <f t="shared" si="64"/>
        <v>1187.894269470894</v>
      </c>
      <c r="V130" s="192"/>
      <c r="W130" s="162"/>
      <c r="Y130" s="89"/>
      <c r="Z130" s="82">
        <v>0</v>
      </c>
      <c r="AA130" s="89"/>
      <c r="AB130" s="82">
        <v>0</v>
      </c>
      <c r="AC130" s="89"/>
      <c r="AD130" s="82">
        <v>0</v>
      </c>
      <c r="AE130" s="89">
        <f t="shared" si="44"/>
        <v>0</v>
      </c>
      <c r="AF130" s="89">
        <f t="shared" si="37"/>
        <v>0</v>
      </c>
      <c r="AG130" s="89">
        <f t="shared" si="45"/>
        <v>0</v>
      </c>
      <c r="AH130" s="100" t="e">
        <f t="shared" si="54"/>
        <v>#DIV/0!</v>
      </c>
      <c r="AI130" s="94" t="e">
        <f t="shared" si="55"/>
        <v>#DIV/0!</v>
      </c>
      <c r="AJ130" s="100" t="e">
        <f t="shared" si="56"/>
        <v>#DIV/0!</v>
      </c>
      <c r="AK130" s="93" t="str">
        <f t="shared" si="46"/>
        <v>no port overcoupled</v>
      </c>
      <c r="AL130" s="94" t="e">
        <f t="shared" si="41"/>
        <v>#DIV/0!</v>
      </c>
      <c r="AM130" s="94">
        <f t="shared" si="57"/>
        <v>257663860</v>
      </c>
      <c r="AN130" s="87">
        <f t="shared" si="58"/>
        <v>1</v>
      </c>
    </row>
    <row r="131" spans="2:40" ht="21" x14ac:dyDescent="0.35">
      <c r="B131" s="161"/>
      <c r="C131" s="99"/>
      <c r="D131" s="161"/>
      <c r="E131" s="161"/>
      <c r="F131" s="161" t="s">
        <v>146</v>
      </c>
      <c r="G131" s="99">
        <f t="shared" si="48"/>
        <v>110</v>
      </c>
      <c r="H131" s="99">
        <v>3</v>
      </c>
      <c r="I131" s="131">
        <v>2498.9228400609982</v>
      </c>
      <c r="J131" s="99"/>
      <c r="K131" s="99"/>
      <c r="L131" s="99" t="s">
        <v>155</v>
      </c>
      <c r="M131" s="99"/>
      <c r="N131" s="192">
        <v>302929040</v>
      </c>
      <c r="O131" s="162">
        <v>8.7811392999999995E-6</v>
      </c>
      <c r="P131" s="162"/>
      <c r="Q131" s="162"/>
      <c r="R131" s="162"/>
      <c r="S131" s="162"/>
      <c r="T131" s="211">
        <f t="shared" si="47"/>
        <v>5.2373549945832019E-3</v>
      </c>
      <c r="U131" s="213">
        <f t="shared" si="64"/>
        <v>2660.0620982552718</v>
      </c>
      <c r="V131" s="192"/>
      <c r="W131" s="162"/>
      <c r="Y131" s="89"/>
      <c r="Z131" s="82">
        <v>0</v>
      </c>
      <c r="AA131" s="89"/>
      <c r="AB131" s="82">
        <v>0</v>
      </c>
      <c r="AC131" s="89"/>
      <c r="AD131" s="82">
        <v>0</v>
      </c>
      <c r="AE131" s="89">
        <f t="shared" si="44"/>
        <v>0</v>
      </c>
      <c r="AF131" s="89">
        <f t="shared" si="37"/>
        <v>0</v>
      </c>
      <c r="AG131" s="89">
        <f t="shared" si="45"/>
        <v>0</v>
      </c>
      <c r="AH131" s="100" t="e">
        <f t="shared" si="54"/>
        <v>#DIV/0!</v>
      </c>
      <c r="AI131" s="94" t="e">
        <f t="shared" si="55"/>
        <v>#DIV/0!</v>
      </c>
      <c r="AJ131" s="100" t="e">
        <f t="shared" si="56"/>
        <v>#DIV/0!</v>
      </c>
      <c r="AK131" s="93" t="str">
        <f t="shared" si="46"/>
        <v>no port overcoupled</v>
      </c>
      <c r="AL131" s="94" t="e">
        <f t="shared" si="41"/>
        <v>#DIV/0!</v>
      </c>
      <c r="AM131" s="94">
        <f t="shared" si="57"/>
        <v>302929040</v>
      </c>
      <c r="AN131" s="87">
        <f t="shared" si="58"/>
        <v>1</v>
      </c>
    </row>
    <row r="132" spans="2:40" ht="21" x14ac:dyDescent="0.35">
      <c r="B132" s="161"/>
      <c r="C132" s="99"/>
      <c r="D132" s="161"/>
      <c r="E132" s="161"/>
      <c r="F132" s="161" t="s">
        <v>146</v>
      </c>
      <c r="G132" s="99">
        <f t="shared" si="48"/>
        <v>111</v>
      </c>
      <c r="H132" s="99">
        <v>4</v>
      </c>
      <c r="I132" s="131">
        <v>2499.9303477982658</v>
      </c>
      <c r="J132" s="99"/>
      <c r="K132" s="99"/>
      <c r="L132" s="99" t="s">
        <v>155</v>
      </c>
      <c r="M132" s="99"/>
      <c r="N132" s="192">
        <v>80541760</v>
      </c>
      <c r="O132" s="162">
        <v>5.1597559999999999E-5</v>
      </c>
      <c r="P132" s="162"/>
      <c r="Q132" s="162"/>
      <c r="R132" s="162"/>
      <c r="S132" s="162"/>
      <c r="T132" s="211">
        <f t="shared" si="47"/>
        <v>5.2394665746589323E-3</v>
      </c>
      <c r="U132" s="213">
        <f t="shared" si="64"/>
        <v>4155.7582941055998</v>
      </c>
      <c r="V132" s="192"/>
      <c r="W132" s="162"/>
      <c r="Y132" s="89"/>
      <c r="Z132" s="82">
        <v>0</v>
      </c>
      <c r="AA132" s="89"/>
      <c r="AB132" s="82">
        <v>0</v>
      </c>
      <c r="AC132" s="89"/>
      <c r="AD132" s="82">
        <v>0</v>
      </c>
      <c r="AE132" s="89">
        <f t="shared" si="44"/>
        <v>0</v>
      </c>
      <c r="AF132" s="89">
        <f t="shared" si="37"/>
        <v>0</v>
      </c>
      <c r="AG132" s="89">
        <f t="shared" si="45"/>
        <v>0</v>
      </c>
      <c r="AH132" s="100" t="e">
        <f t="shared" si="54"/>
        <v>#DIV/0!</v>
      </c>
      <c r="AI132" s="94" t="e">
        <f t="shared" si="55"/>
        <v>#DIV/0!</v>
      </c>
      <c r="AJ132" s="100" t="e">
        <f t="shared" si="56"/>
        <v>#DIV/0!</v>
      </c>
      <c r="AK132" s="93" t="str">
        <f t="shared" si="46"/>
        <v>no port overcoupled</v>
      </c>
      <c r="AL132" s="94" t="e">
        <f t="shared" si="41"/>
        <v>#DIV/0!</v>
      </c>
      <c r="AM132" s="94">
        <f t="shared" si="57"/>
        <v>80541760</v>
      </c>
      <c r="AN132" s="87">
        <f t="shared" si="58"/>
        <v>1</v>
      </c>
    </row>
    <row r="133" spans="2:40" ht="21" x14ac:dyDescent="0.35">
      <c r="B133" s="161"/>
      <c r="C133" s="99"/>
      <c r="D133" s="161"/>
      <c r="E133" s="161"/>
      <c r="F133" s="161" t="s">
        <v>146</v>
      </c>
      <c r="G133" s="99">
        <f t="shared" si="48"/>
        <v>112</v>
      </c>
      <c r="H133" s="99">
        <v>5</v>
      </c>
      <c r="I133" s="131">
        <v>2500.9615439614986</v>
      </c>
      <c r="J133" s="99"/>
      <c r="K133" s="99"/>
      <c r="L133" s="99" t="s">
        <v>155</v>
      </c>
      <c r="M133" s="99"/>
      <c r="N133" s="192">
        <v>129869800</v>
      </c>
      <c r="O133" s="162">
        <v>3.7687119999999999E-6</v>
      </c>
      <c r="P133" s="162"/>
      <c r="Q133" s="162"/>
      <c r="R133" s="162"/>
      <c r="S133" s="162"/>
      <c r="T133" s="211">
        <f t="shared" si="47"/>
        <v>5.2416278020042993E-3</v>
      </c>
      <c r="U133" s="213">
        <f t="shared" si="64"/>
        <v>489.44187369759999</v>
      </c>
      <c r="V133" s="192"/>
      <c r="W133" s="162"/>
      <c r="Y133" s="89"/>
      <c r="Z133" s="82">
        <v>0</v>
      </c>
      <c r="AA133" s="89"/>
      <c r="AB133" s="82">
        <v>0</v>
      </c>
      <c r="AC133" s="89"/>
      <c r="AD133" s="82">
        <v>0</v>
      </c>
      <c r="AE133" s="89">
        <f t="shared" si="44"/>
        <v>0</v>
      </c>
      <c r="AF133" s="89">
        <f t="shared" si="37"/>
        <v>0</v>
      </c>
      <c r="AG133" s="89">
        <f t="shared" si="45"/>
        <v>0</v>
      </c>
      <c r="AH133" s="100" t="e">
        <f t="shared" si="54"/>
        <v>#DIV/0!</v>
      </c>
      <c r="AI133" s="94" t="e">
        <f t="shared" si="55"/>
        <v>#DIV/0!</v>
      </c>
      <c r="AJ133" s="100" t="e">
        <f t="shared" si="56"/>
        <v>#DIV/0!</v>
      </c>
      <c r="AK133" s="93" t="str">
        <f t="shared" si="46"/>
        <v>no port overcoupled</v>
      </c>
      <c r="AL133" s="94" t="e">
        <f t="shared" si="41"/>
        <v>#DIV/0!</v>
      </c>
      <c r="AM133" s="94">
        <f t="shared" si="57"/>
        <v>129869800</v>
      </c>
      <c r="AN133" s="87">
        <f t="shared" si="58"/>
        <v>1</v>
      </c>
    </row>
    <row r="134" spans="2:40" ht="21" x14ac:dyDescent="0.35">
      <c r="B134" s="161"/>
      <c r="C134" s="99"/>
      <c r="D134" s="161"/>
      <c r="E134" s="161"/>
      <c r="F134" s="161" t="s">
        <v>146</v>
      </c>
      <c r="G134" s="99">
        <f t="shared" si="48"/>
        <v>113</v>
      </c>
      <c r="H134" s="99">
        <v>6</v>
      </c>
      <c r="I134" s="131">
        <v>2501.8947879836087</v>
      </c>
      <c r="J134" s="99"/>
      <c r="K134" s="99"/>
      <c r="L134" s="99" t="s">
        <v>155</v>
      </c>
      <c r="M134" s="99"/>
      <c r="N134" s="192">
        <v>120742880</v>
      </c>
      <c r="O134" s="162">
        <v>4.7399101000000001E-5</v>
      </c>
      <c r="P134" s="162"/>
      <c r="Q134" s="162"/>
      <c r="R134" s="162"/>
      <c r="S134" s="162"/>
      <c r="T134" s="211">
        <f t="shared" si="47"/>
        <v>5.2435837368423046E-3</v>
      </c>
      <c r="U134" s="213">
        <f t="shared" si="64"/>
        <v>5723.1039641508805</v>
      </c>
      <c r="V134" s="192"/>
      <c r="W134" s="162"/>
      <c r="Y134" s="89"/>
      <c r="Z134" s="82">
        <v>0</v>
      </c>
      <c r="AA134" s="89"/>
      <c r="AB134" s="82">
        <v>0</v>
      </c>
      <c r="AC134" s="89"/>
      <c r="AD134" s="82">
        <v>0</v>
      </c>
      <c r="AE134" s="89">
        <f t="shared" si="44"/>
        <v>0</v>
      </c>
      <c r="AF134" s="89">
        <f t="shared" si="37"/>
        <v>0</v>
      </c>
      <c r="AG134" s="89">
        <f t="shared" si="45"/>
        <v>0</v>
      </c>
      <c r="AH134" s="100" t="e">
        <f t="shared" si="54"/>
        <v>#DIV/0!</v>
      </c>
      <c r="AI134" s="94" t="e">
        <f t="shared" si="55"/>
        <v>#DIV/0!</v>
      </c>
      <c r="AJ134" s="100" t="e">
        <f t="shared" si="56"/>
        <v>#DIV/0!</v>
      </c>
      <c r="AK134" s="93" t="str">
        <f t="shared" si="46"/>
        <v>no port overcoupled</v>
      </c>
      <c r="AL134" s="94" t="e">
        <f t="shared" si="41"/>
        <v>#DIV/0!</v>
      </c>
      <c r="AM134" s="94">
        <f t="shared" si="57"/>
        <v>120742880</v>
      </c>
      <c r="AN134" s="87">
        <f t="shared" si="58"/>
        <v>1</v>
      </c>
    </row>
    <row r="135" spans="2:40" ht="21" x14ac:dyDescent="0.35">
      <c r="B135" s="161"/>
      <c r="C135" s="99"/>
      <c r="D135" s="161"/>
      <c r="E135" s="161"/>
      <c r="F135" s="161" t="s">
        <v>146</v>
      </c>
      <c r="G135" s="99">
        <f t="shared" si="48"/>
        <v>114</v>
      </c>
      <c r="H135" s="99">
        <v>7</v>
      </c>
      <c r="I135" s="131">
        <v>2502.581852287773</v>
      </c>
      <c r="J135" s="99"/>
      <c r="K135" s="99"/>
      <c r="L135" s="99" t="s">
        <v>155</v>
      </c>
      <c r="M135" s="99"/>
      <c r="N135" s="192">
        <v>48409413</v>
      </c>
      <c r="O135" s="162">
        <v>9.9596328000000004E-5</v>
      </c>
      <c r="P135" s="162"/>
      <c r="Q135" s="162"/>
      <c r="R135" s="162"/>
      <c r="S135" s="162"/>
      <c r="T135" s="211">
        <f t="shared" si="47"/>
        <v>5.2450237171439481E-3</v>
      </c>
      <c r="U135" s="213">
        <f t="shared" si="64"/>
        <v>4821.3997754354641</v>
      </c>
      <c r="V135" s="192"/>
      <c r="W135" s="162"/>
      <c r="Y135" s="89"/>
      <c r="Z135" s="82">
        <v>0</v>
      </c>
      <c r="AA135" s="89"/>
      <c r="AB135" s="82">
        <v>0</v>
      </c>
      <c r="AC135" s="89"/>
      <c r="AD135" s="82">
        <v>0</v>
      </c>
      <c r="AE135" s="89">
        <f t="shared" si="44"/>
        <v>0</v>
      </c>
      <c r="AF135" s="89">
        <f t="shared" si="37"/>
        <v>0</v>
      </c>
      <c r="AG135" s="89">
        <f t="shared" si="45"/>
        <v>0</v>
      </c>
      <c r="AH135" s="100" t="e">
        <f t="shared" si="54"/>
        <v>#DIV/0!</v>
      </c>
      <c r="AI135" s="94" t="e">
        <f t="shared" si="55"/>
        <v>#DIV/0!</v>
      </c>
      <c r="AJ135" s="100" t="e">
        <f t="shared" si="56"/>
        <v>#DIV/0!</v>
      </c>
      <c r="AK135" s="93" t="str">
        <f t="shared" si="46"/>
        <v>no port overcoupled</v>
      </c>
      <c r="AL135" s="94" t="e">
        <f t="shared" si="41"/>
        <v>#DIV/0!</v>
      </c>
      <c r="AM135" s="94">
        <f t="shared" si="57"/>
        <v>48409413</v>
      </c>
      <c r="AN135" s="87">
        <f t="shared" si="58"/>
        <v>1</v>
      </c>
    </row>
    <row r="136" spans="2:40" ht="21" x14ac:dyDescent="0.35">
      <c r="B136" s="161"/>
      <c r="C136" s="99"/>
      <c r="D136" s="161"/>
      <c r="E136" s="161"/>
      <c r="F136" s="161" t="s">
        <v>147</v>
      </c>
      <c r="G136" s="99">
        <f t="shared" si="48"/>
        <v>115</v>
      </c>
      <c r="H136" s="99" t="s">
        <v>109</v>
      </c>
      <c r="I136" s="131">
        <v>2503.0298334066651</v>
      </c>
      <c r="J136" s="99"/>
      <c r="K136" s="99"/>
      <c r="L136" s="99" t="s">
        <v>155</v>
      </c>
      <c r="M136" s="99"/>
      <c r="N136" s="192">
        <v>32607197</v>
      </c>
      <c r="O136" s="162">
        <v>1.1405074000000001E-5</v>
      </c>
      <c r="P136" s="162"/>
      <c r="Q136" s="162"/>
      <c r="R136" s="162"/>
      <c r="S136" s="162"/>
      <c r="T136" s="211">
        <f t="shared" si="47"/>
        <v>5.2459626161419064E-3</v>
      </c>
      <c r="U136" s="213">
        <f t="shared" si="64"/>
        <v>371.88749471757802</v>
      </c>
      <c r="V136" s="192"/>
      <c r="W136" s="162"/>
      <c r="Y136" s="89"/>
      <c r="Z136" s="82">
        <v>0</v>
      </c>
      <c r="AA136" s="89"/>
      <c r="AB136" s="82">
        <v>0</v>
      </c>
      <c r="AC136" s="89"/>
      <c r="AD136" s="82">
        <v>0</v>
      </c>
      <c r="AE136" s="89">
        <f t="shared" si="44"/>
        <v>0</v>
      </c>
      <c r="AF136" s="89">
        <f t="shared" si="37"/>
        <v>0</v>
      </c>
      <c r="AG136" s="89">
        <f t="shared" si="45"/>
        <v>0</v>
      </c>
      <c r="AH136" s="100" t="e">
        <f t="shared" si="54"/>
        <v>#DIV/0!</v>
      </c>
      <c r="AI136" s="94" t="e">
        <f t="shared" si="55"/>
        <v>#DIV/0!</v>
      </c>
      <c r="AJ136" s="100" t="e">
        <f t="shared" si="56"/>
        <v>#DIV/0!</v>
      </c>
      <c r="AK136" s="93" t="str">
        <f t="shared" si="46"/>
        <v>no port overcoupled</v>
      </c>
      <c r="AL136" s="94" t="e">
        <f t="shared" si="41"/>
        <v>#DIV/0!</v>
      </c>
      <c r="AM136" s="94">
        <f t="shared" si="57"/>
        <v>32607197</v>
      </c>
      <c r="AN136" s="87">
        <f t="shared" si="58"/>
        <v>1</v>
      </c>
    </row>
    <row r="137" spans="2:40" x14ac:dyDescent="0.25">
      <c r="B137" s="216"/>
      <c r="C137" s="149"/>
      <c r="D137" s="216"/>
      <c r="E137" s="216"/>
      <c r="F137" s="216" t="s">
        <v>110</v>
      </c>
      <c r="G137" s="149">
        <f t="shared" si="48"/>
        <v>116</v>
      </c>
      <c r="H137" s="149">
        <v>7</v>
      </c>
      <c r="I137" s="150">
        <v>2505.2668404173578</v>
      </c>
      <c r="J137" s="149"/>
      <c r="K137" s="149"/>
      <c r="L137" s="149" t="s">
        <v>155</v>
      </c>
      <c r="M137" s="149"/>
      <c r="N137" s="196">
        <v>729.96885999999995</v>
      </c>
      <c r="O137" s="217">
        <v>3.6303549E-3</v>
      </c>
      <c r="P137" s="217">
        <v>0.15130964</v>
      </c>
      <c r="Q137" s="217">
        <f t="shared" si="59"/>
        <v>0.1476792851</v>
      </c>
      <c r="R137" s="217">
        <v>7.9230407999999995E-3</v>
      </c>
      <c r="S137" s="217">
        <f t="shared" si="60"/>
        <v>4.2926858999999991E-3</v>
      </c>
      <c r="T137" s="218">
        <f t="shared" si="47"/>
        <v>5.2506510361493381E-3</v>
      </c>
      <c r="U137" s="218"/>
      <c r="V137" s="196">
        <f t="shared" ref="V137:V148" si="65">N137*MAX(Q137,S137)/T137</f>
        <v>20531.031037461602</v>
      </c>
      <c r="W137" s="217"/>
      <c r="Y137" s="89"/>
      <c r="Z137" s="82">
        <v>0</v>
      </c>
      <c r="AA137" s="89"/>
      <c r="AB137" s="82">
        <v>0</v>
      </c>
      <c r="AC137" s="89"/>
      <c r="AD137" s="82">
        <v>0</v>
      </c>
      <c r="AE137" s="89">
        <f t="shared" si="44"/>
        <v>0</v>
      </c>
      <c r="AF137" s="89">
        <f t="shared" ref="AF137:AF185" si="66">IF(AB137=0,(1-10^(AA137/20))/(1+10^(AA137/20)),(1+10^(AA137/20))/(1-10^(AA137/20)))</f>
        <v>0</v>
      </c>
      <c r="AG137" s="89">
        <f t="shared" si="45"/>
        <v>0</v>
      </c>
      <c r="AH137" s="100" t="e">
        <f t="shared" ref="AH137:AH168" si="67">N137*(1+1/AE137)</f>
        <v>#DIV/0!</v>
      </c>
      <c r="AI137" s="94" t="e">
        <f t="shared" ref="AI137:AI168" si="68">N137*(1+1/AF137)</f>
        <v>#DIV/0!</v>
      </c>
      <c r="AJ137" s="100" t="e">
        <f t="shared" ref="AJ137:AJ168" si="69">N137*(1+1/AG137)</f>
        <v>#DIV/0!</v>
      </c>
      <c r="AK137" s="93" t="str">
        <f t="shared" si="46"/>
        <v>no port overcoupled</v>
      </c>
      <c r="AL137" s="94" t="e">
        <f t="shared" ref="AL137:AL185" si="70">1/(1/AH137+1/AJ137+1/AI137)</f>
        <v>#DIV/0!</v>
      </c>
      <c r="AM137" s="94">
        <f t="shared" ref="AM137:AM168" si="71">IF(AK137="no port overcoupled",N137*(1+AE137+AG137+AF137),AL137)</f>
        <v>729.96885999999995</v>
      </c>
      <c r="AN137" s="87">
        <f t="shared" ref="AN137:AN168" si="72">N137/AM137</f>
        <v>1</v>
      </c>
    </row>
    <row r="138" spans="2:40" x14ac:dyDescent="0.25">
      <c r="B138" s="216"/>
      <c r="C138" s="149"/>
      <c r="D138" s="216"/>
      <c r="E138" s="216"/>
      <c r="F138" s="216" t="s">
        <v>111</v>
      </c>
      <c r="G138" s="149">
        <f t="shared" si="48"/>
        <v>117</v>
      </c>
      <c r="H138" s="149">
        <v>7</v>
      </c>
      <c r="I138" s="150">
        <v>2506.1763960135022</v>
      </c>
      <c r="J138" s="149"/>
      <c r="K138" s="149"/>
      <c r="L138" s="149" t="s">
        <v>155</v>
      </c>
      <c r="M138" s="149"/>
      <c r="N138" s="196">
        <v>598.52129000000002</v>
      </c>
      <c r="O138" s="217">
        <v>1.6725582999999999E-2</v>
      </c>
      <c r="P138" s="217">
        <v>1.8254218999999999E-2</v>
      </c>
      <c r="Q138" s="217">
        <f t="shared" si="59"/>
        <v>1.5286359999999999E-3</v>
      </c>
      <c r="R138" s="217">
        <v>0.19740795999999999</v>
      </c>
      <c r="S138" s="217">
        <f t="shared" si="60"/>
        <v>0.18068237700000001</v>
      </c>
      <c r="T138" s="218">
        <f t="shared" si="47"/>
        <v>5.2525573237177051E-3</v>
      </c>
      <c r="U138" s="218"/>
      <c r="V138" s="196">
        <f t="shared" si="65"/>
        <v>20588.494841168984</v>
      </c>
      <c r="W138" s="217"/>
      <c r="Y138" s="89"/>
      <c r="Z138" s="82">
        <v>0</v>
      </c>
      <c r="AA138" s="89"/>
      <c r="AB138" s="82">
        <v>0</v>
      </c>
      <c r="AC138" s="89"/>
      <c r="AD138" s="82">
        <v>0</v>
      </c>
      <c r="AE138" s="89">
        <f t="shared" si="44"/>
        <v>0</v>
      </c>
      <c r="AF138" s="89">
        <f t="shared" si="66"/>
        <v>0</v>
      </c>
      <c r="AG138" s="89">
        <f t="shared" si="45"/>
        <v>0</v>
      </c>
      <c r="AH138" s="100" t="e">
        <f t="shared" si="67"/>
        <v>#DIV/0!</v>
      </c>
      <c r="AI138" s="94" t="e">
        <f t="shared" si="68"/>
        <v>#DIV/0!</v>
      </c>
      <c r="AJ138" s="100" t="e">
        <f t="shared" si="69"/>
        <v>#DIV/0!</v>
      </c>
      <c r="AK138" s="93" t="str">
        <f t="shared" si="46"/>
        <v>no port overcoupled</v>
      </c>
      <c r="AL138" s="94" t="e">
        <f t="shared" si="70"/>
        <v>#DIV/0!</v>
      </c>
      <c r="AM138" s="94">
        <f t="shared" si="71"/>
        <v>598.52129000000002</v>
      </c>
      <c r="AN138" s="87">
        <f t="shared" si="72"/>
        <v>1</v>
      </c>
    </row>
    <row r="139" spans="2:40" x14ac:dyDescent="0.25">
      <c r="B139" s="216"/>
      <c r="C139" s="149"/>
      <c r="D139" s="216"/>
      <c r="E139" s="216"/>
      <c r="F139" s="216" t="s">
        <v>110</v>
      </c>
      <c r="G139" s="149">
        <f t="shared" si="48"/>
        <v>118</v>
      </c>
      <c r="H139" s="149">
        <v>6</v>
      </c>
      <c r="I139" s="150">
        <v>2524.8922515495487</v>
      </c>
      <c r="J139" s="149"/>
      <c r="K139" s="149"/>
      <c r="L139" s="149" t="s">
        <v>155</v>
      </c>
      <c r="M139" s="149"/>
      <c r="N139" s="196">
        <v>646.14535999999998</v>
      </c>
      <c r="O139" s="217">
        <v>1.7659145000000001E-2</v>
      </c>
      <c r="P139" s="217">
        <v>3.9132339000000002E-2</v>
      </c>
      <c r="Q139" s="217">
        <f t="shared" si="59"/>
        <v>2.1473194000000001E-2</v>
      </c>
      <c r="R139" s="217">
        <v>1.6626124999999999E-2</v>
      </c>
      <c r="S139" s="217">
        <f t="shared" si="60"/>
        <v>-1.0330200000000025E-3</v>
      </c>
      <c r="T139" s="218">
        <f t="shared" si="47"/>
        <v>5.2917828563744957E-3</v>
      </c>
      <c r="U139" s="218"/>
      <c r="V139" s="196">
        <f t="shared" si="65"/>
        <v>2621.9527603567885</v>
      </c>
      <c r="W139" s="217"/>
      <c r="Y139" s="89"/>
      <c r="Z139" s="82">
        <v>0</v>
      </c>
      <c r="AA139" s="89"/>
      <c r="AB139" s="82">
        <v>0</v>
      </c>
      <c r="AC139" s="89"/>
      <c r="AD139" s="82">
        <v>0</v>
      </c>
      <c r="AE139" s="89">
        <f t="shared" si="44"/>
        <v>0</v>
      </c>
      <c r="AF139" s="89">
        <f t="shared" si="66"/>
        <v>0</v>
      </c>
      <c r="AG139" s="89">
        <f t="shared" si="45"/>
        <v>0</v>
      </c>
      <c r="AH139" s="100" t="e">
        <f t="shared" si="67"/>
        <v>#DIV/0!</v>
      </c>
      <c r="AI139" s="94" t="e">
        <f t="shared" si="68"/>
        <v>#DIV/0!</v>
      </c>
      <c r="AJ139" s="100" t="e">
        <f t="shared" si="69"/>
        <v>#DIV/0!</v>
      </c>
      <c r="AK139" s="93" t="str">
        <f t="shared" si="46"/>
        <v>no port overcoupled</v>
      </c>
      <c r="AL139" s="94" t="e">
        <f t="shared" si="70"/>
        <v>#DIV/0!</v>
      </c>
      <c r="AM139" s="94">
        <f t="shared" si="71"/>
        <v>646.14535999999998</v>
      </c>
      <c r="AN139" s="87">
        <f t="shared" si="72"/>
        <v>1</v>
      </c>
    </row>
    <row r="140" spans="2:40" x14ac:dyDescent="0.25">
      <c r="B140" s="216"/>
      <c r="C140" s="149"/>
      <c r="D140" s="216"/>
      <c r="E140" s="216"/>
      <c r="F140" s="216" t="s">
        <v>111</v>
      </c>
      <c r="G140" s="149">
        <f t="shared" si="48"/>
        <v>119</v>
      </c>
      <c r="H140" s="149">
        <v>6</v>
      </c>
      <c r="I140" s="150">
        <v>2525.9135525475053</v>
      </c>
      <c r="J140" s="149"/>
      <c r="K140" s="149"/>
      <c r="L140" s="149" t="s">
        <v>155</v>
      </c>
      <c r="M140" s="149"/>
      <c r="N140" s="196">
        <v>544.22242000000006</v>
      </c>
      <c r="O140" s="217">
        <v>8.9723766999999996E-3</v>
      </c>
      <c r="P140" s="217">
        <v>1.5685469E-2</v>
      </c>
      <c r="Q140" s="217">
        <f t="shared" si="59"/>
        <v>6.7130923000000009E-3</v>
      </c>
      <c r="R140" s="217">
        <v>1.2277679E-2</v>
      </c>
      <c r="S140" s="217">
        <f t="shared" si="60"/>
        <v>3.3053023000000001E-3</v>
      </c>
      <c r="T140" s="218">
        <f t="shared" si="47"/>
        <v>5.2939233449869772E-3</v>
      </c>
      <c r="U140" s="218"/>
      <c r="V140" s="196">
        <f t="shared" si="65"/>
        <v>690.11489194472915</v>
      </c>
      <c r="W140" s="217"/>
      <c r="Y140" s="89"/>
      <c r="Z140" s="82">
        <v>0</v>
      </c>
      <c r="AA140" s="89"/>
      <c r="AB140" s="82">
        <v>0</v>
      </c>
      <c r="AC140" s="89"/>
      <c r="AD140" s="82">
        <v>0</v>
      </c>
      <c r="AE140" s="89">
        <f t="shared" ref="AE140:AE185" si="73">IF(Z140=0,(1-10^(Y140/20))/(1+10^(Y140/20)),(1+10^(Y140/20))/(1-10^(Y140/20)))</f>
        <v>0</v>
      </c>
      <c r="AF140" s="89">
        <f t="shared" si="66"/>
        <v>0</v>
      </c>
      <c r="AG140" s="89">
        <f t="shared" ref="AG140:AG185" si="74">IF(AD140=0,(1-10^(AC140/20))/(1+10^(AC140/20)),(1+10^(AC140/20))/(1-10^(AC140/20)))</f>
        <v>0</v>
      </c>
      <c r="AH140" s="100" t="e">
        <f t="shared" si="67"/>
        <v>#DIV/0!</v>
      </c>
      <c r="AI140" s="94" t="e">
        <f t="shared" si="68"/>
        <v>#DIV/0!</v>
      </c>
      <c r="AJ140" s="100" t="e">
        <f t="shared" si="69"/>
        <v>#DIV/0!</v>
      </c>
      <c r="AK140" s="93" t="str">
        <f t="shared" ref="AK140:AK185" si="75">IF(Z140=1,"FPC overcoupled",IF(AB140=1,"HOM1 port overcoupled",IF(AD140=0,"no port overcoupled","HOM2 port overcoupled")))</f>
        <v>no port overcoupled</v>
      </c>
      <c r="AL140" s="94" t="e">
        <f t="shared" si="70"/>
        <v>#DIV/0!</v>
      </c>
      <c r="AM140" s="94">
        <f t="shared" si="71"/>
        <v>544.22242000000006</v>
      </c>
      <c r="AN140" s="87">
        <f t="shared" si="72"/>
        <v>1</v>
      </c>
    </row>
    <row r="141" spans="2:40" x14ac:dyDescent="0.25">
      <c r="B141" s="216"/>
      <c r="C141" s="149"/>
      <c r="D141" s="216"/>
      <c r="E141" s="216"/>
      <c r="F141" s="216" t="s">
        <v>110</v>
      </c>
      <c r="G141" s="149">
        <f t="shared" si="48"/>
        <v>120</v>
      </c>
      <c r="H141" s="149">
        <v>5</v>
      </c>
      <c r="I141" s="150">
        <v>2543.3264447042839</v>
      </c>
      <c r="J141" s="149"/>
      <c r="K141" s="149"/>
      <c r="L141" s="149" t="s">
        <v>155</v>
      </c>
      <c r="M141" s="149"/>
      <c r="N141" s="196">
        <v>733.66395</v>
      </c>
      <c r="O141" s="217">
        <v>2.7545205000000001E-3</v>
      </c>
      <c r="P141" s="217">
        <v>0.28569402999999999</v>
      </c>
      <c r="Q141" s="217">
        <f t="shared" si="59"/>
        <v>0.28293950949999996</v>
      </c>
      <c r="R141" s="217">
        <v>3.4122066999999999E-3</v>
      </c>
      <c r="S141" s="217">
        <f t="shared" si="60"/>
        <v>6.5768619999999984E-4</v>
      </c>
      <c r="T141" s="218">
        <f t="shared" si="47"/>
        <v>5.3304180683315426E-3</v>
      </c>
      <c r="U141" s="218"/>
      <c r="V141" s="196">
        <f t="shared" si="65"/>
        <v>38943.008876564018</v>
      </c>
      <c r="W141" s="217"/>
      <c r="Y141" s="89"/>
      <c r="Z141" s="82">
        <v>0</v>
      </c>
      <c r="AA141" s="89"/>
      <c r="AB141" s="82">
        <v>0</v>
      </c>
      <c r="AC141" s="89"/>
      <c r="AD141" s="82">
        <v>0</v>
      </c>
      <c r="AE141" s="89">
        <f t="shared" si="73"/>
        <v>0</v>
      </c>
      <c r="AF141" s="89">
        <f t="shared" si="66"/>
        <v>0</v>
      </c>
      <c r="AG141" s="89">
        <f t="shared" si="74"/>
        <v>0</v>
      </c>
      <c r="AH141" s="100" t="e">
        <f t="shared" si="67"/>
        <v>#DIV/0!</v>
      </c>
      <c r="AI141" s="94" t="e">
        <f t="shared" si="68"/>
        <v>#DIV/0!</v>
      </c>
      <c r="AJ141" s="100" t="e">
        <f t="shared" si="69"/>
        <v>#DIV/0!</v>
      </c>
      <c r="AK141" s="93" t="str">
        <f t="shared" si="75"/>
        <v>no port overcoupled</v>
      </c>
      <c r="AL141" s="94" t="e">
        <f t="shared" si="70"/>
        <v>#DIV/0!</v>
      </c>
      <c r="AM141" s="94">
        <f t="shared" si="71"/>
        <v>733.66395</v>
      </c>
      <c r="AN141" s="87">
        <f t="shared" si="72"/>
        <v>1</v>
      </c>
    </row>
    <row r="142" spans="2:40" x14ac:dyDescent="0.25">
      <c r="B142" s="216"/>
      <c r="C142" s="149"/>
      <c r="D142" s="216"/>
      <c r="E142" s="216"/>
      <c r="F142" s="216" t="s">
        <v>111</v>
      </c>
      <c r="G142" s="149">
        <f t="shared" si="48"/>
        <v>121</v>
      </c>
      <c r="H142" s="149">
        <v>5</v>
      </c>
      <c r="I142" s="150">
        <v>2544.1767292599325</v>
      </c>
      <c r="J142" s="149"/>
      <c r="K142" s="149"/>
      <c r="L142" s="149" t="s">
        <v>155</v>
      </c>
      <c r="M142" s="149"/>
      <c r="N142" s="196">
        <v>628.72808999999995</v>
      </c>
      <c r="O142" s="217">
        <v>5.4402054999999998E-3</v>
      </c>
      <c r="P142" s="217">
        <v>1.1561254999999999E-2</v>
      </c>
      <c r="Q142" s="217">
        <f t="shared" si="59"/>
        <v>6.1210494999999997E-3</v>
      </c>
      <c r="R142" s="217">
        <v>0.23425929000000001</v>
      </c>
      <c r="S142" s="217">
        <f t="shared" si="60"/>
        <v>0.22881908450000002</v>
      </c>
      <c r="T142" s="218">
        <f t="shared" si="47"/>
        <v>5.3322001329847409E-3</v>
      </c>
      <c r="U142" s="218"/>
      <c r="V142" s="196">
        <f t="shared" si="65"/>
        <v>26980.417532209925</v>
      </c>
      <c r="W142" s="217"/>
      <c r="Y142" s="89"/>
      <c r="Z142" s="82">
        <v>0</v>
      </c>
      <c r="AA142" s="89"/>
      <c r="AB142" s="82">
        <v>0</v>
      </c>
      <c r="AC142" s="89"/>
      <c r="AD142" s="82">
        <v>0</v>
      </c>
      <c r="AE142" s="89">
        <f t="shared" si="73"/>
        <v>0</v>
      </c>
      <c r="AF142" s="89">
        <f t="shared" si="66"/>
        <v>0</v>
      </c>
      <c r="AG142" s="89">
        <f t="shared" si="74"/>
        <v>0</v>
      </c>
      <c r="AH142" s="100" t="e">
        <f t="shared" si="67"/>
        <v>#DIV/0!</v>
      </c>
      <c r="AI142" s="94" t="e">
        <f t="shared" si="68"/>
        <v>#DIV/0!</v>
      </c>
      <c r="AJ142" s="100" t="e">
        <f t="shared" si="69"/>
        <v>#DIV/0!</v>
      </c>
      <c r="AK142" s="93" t="str">
        <f t="shared" si="75"/>
        <v>no port overcoupled</v>
      </c>
      <c r="AL142" s="94" t="e">
        <f t="shared" si="70"/>
        <v>#DIV/0!</v>
      </c>
      <c r="AM142" s="94">
        <f t="shared" si="71"/>
        <v>628.72808999999995</v>
      </c>
      <c r="AN142" s="87">
        <f t="shared" si="72"/>
        <v>1</v>
      </c>
    </row>
    <row r="143" spans="2:40" x14ac:dyDescent="0.25">
      <c r="B143" s="216"/>
      <c r="C143" s="149"/>
      <c r="D143" s="216"/>
      <c r="E143" s="216"/>
      <c r="F143" s="216" t="s">
        <v>110</v>
      </c>
      <c r="G143" s="149">
        <f t="shared" si="48"/>
        <v>122</v>
      </c>
      <c r="H143" s="149">
        <v>4</v>
      </c>
      <c r="I143" s="150">
        <v>2558.5358134904473</v>
      </c>
      <c r="J143" s="149"/>
      <c r="K143" s="149"/>
      <c r="L143" s="149" t="s">
        <v>155</v>
      </c>
      <c r="M143" s="149"/>
      <c r="N143" s="196">
        <v>1066.1850999999999</v>
      </c>
      <c r="O143" s="217">
        <v>4.0226274000000001E-3</v>
      </c>
      <c r="P143" s="217">
        <v>1.1563463</v>
      </c>
      <c r="Q143" s="217">
        <f t="shared" si="59"/>
        <v>1.1523236726000001</v>
      </c>
      <c r="R143" s="217">
        <v>2.8781266000000002E-3</v>
      </c>
      <c r="S143" s="217">
        <f t="shared" si="60"/>
        <v>-1.1445008E-3</v>
      </c>
      <c r="T143" s="218">
        <f t="shared" si="47"/>
        <v>5.3622945481890507E-3</v>
      </c>
      <c r="U143" s="218"/>
      <c r="V143" s="196">
        <f t="shared" si="65"/>
        <v>229116.53193656003</v>
      </c>
      <c r="W143" s="217"/>
      <c r="Y143" s="89"/>
      <c r="Z143" s="82">
        <v>0</v>
      </c>
      <c r="AA143" s="89"/>
      <c r="AB143" s="82">
        <v>0</v>
      </c>
      <c r="AC143" s="89"/>
      <c r="AD143" s="82">
        <v>0</v>
      </c>
      <c r="AE143" s="89">
        <f t="shared" si="73"/>
        <v>0</v>
      </c>
      <c r="AF143" s="89">
        <f t="shared" si="66"/>
        <v>0</v>
      </c>
      <c r="AG143" s="89">
        <f t="shared" si="74"/>
        <v>0</v>
      </c>
      <c r="AH143" s="100" t="e">
        <f t="shared" si="67"/>
        <v>#DIV/0!</v>
      </c>
      <c r="AI143" s="94" t="e">
        <f t="shared" si="68"/>
        <v>#DIV/0!</v>
      </c>
      <c r="AJ143" s="100" t="e">
        <f t="shared" si="69"/>
        <v>#DIV/0!</v>
      </c>
      <c r="AK143" s="93" t="str">
        <f t="shared" si="75"/>
        <v>no port overcoupled</v>
      </c>
      <c r="AL143" s="94" t="e">
        <f t="shared" si="70"/>
        <v>#DIV/0!</v>
      </c>
      <c r="AM143" s="94">
        <f t="shared" si="71"/>
        <v>1066.1850999999999</v>
      </c>
      <c r="AN143" s="87">
        <f t="shared" si="72"/>
        <v>1</v>
      </c>
    </row>
    <row r="144" spans="2:40" x14ac:dyDescent="0.25">
      <c r="B144" s="216"/>
      <c r="C144" s="149"/>
      <c r="D144" s="216"/>
      <c r="E144" s="216"/>
      <c r="F144" s="216" t="s">
        <v>111</v>
      </c>
      <c r="G144" s="149">
        <f t="shared" si="48"/>
        <v>123</v>
      </c>
      <c r="H144" s="149">
        <v>4</v>
      </c>
      <c r="I144" s="150">
        <v>2559.1089334671829</v>
      </c>
      <c r="J144" s="149"/>
      <c r="K144" s="149"/>
      <c r="L144" s="149" t="s">
        <v>155</v>
      </c>
      <c r="M144" s="149"/>
      <c r="N144" s="196">
        <v>916.03044</v>
      </c>
      <c r="O144" s="217">
        <v>6.7721396999999997E-3</v>
      </c>
      <c r="P144" s="217">
        <v>5.6890344000000001E-3</v>
      </c>
      <c r="Q144" s="217">
        <f t="shared" si="59"/>
        <v>-1.0831052999999997E-3</v>
      </c>
      <c r="R144" s="217">
        <v>1.0277959000000001</v>
      </c>
      <c r="S144" s="217">
        <f t="shared" si="60"/>
        <v>1.0210237603000001</v>
      </c>
      <c r="T144" s="218">
        <f t="shared" si="47"/>
        <v>5.3634957188392731E-3</v>
      </c>
      <c r="U144" s="218"/>
      <c r="V144" s="196">
        <f t="shared" si="65"/>
        <v>174380.45883263455</v>
      </c>
      <c r="W144" s="217"/>
      <c r="Y144" s="89"/>
      <c r="Z144" s="82">
        <v>0</v>
      </c>
      <c r="AA144" s="89"/>
      <c r="AB144" s="82">
        <v>0</v>
      </c>
      <c r="AC144" s="89"/>
      <c r="AD144" s="82">
        <v>0</v>
      </c>
      <c r="AE144" s="89">
        <f t="shared" si="73"/>
        <v>0</v>
      </c>
      <c r="AF144" s="89">
        <f t="shared" si="66"/>
        <v>0</v>
      </c>
      <c r="AG144" s="89">
        <f t="shared" si="74"/>
        <v>0</v>
      </c>
      <c r="AH144" s="100" t="e">
        <f t="shared" si="67"/>
        <v>#DIV/0!</v>
      </c>
      <c r="AI144" s="94" t="e">
        <f t="shared" si="68"/>
        <v>#DIV/0!</v>
      </c>
      <c r="AJ144" s="100" t="e">
        <f t="shared" si="69"/>
        <v>#DIV/0!</v>
      </c>
      <c r="AK144" s="93" t="str">
        <f t="shared" si="75"/>
        <v>no port overcoupled</v>
      </c>
      <c r="AL144" s="94" t="e">
        <f t="shared" si="70"/>
        <v>#DIV/0!</v>
      </c>
      <c r="AM144" s="94">
        <f t="shared" si="71"/>
        <v>916.03044</v>
      </c>
      <c r="AN144" s="87">
        <f t="shared" si="72"/>
        <v>1</v>
      </c>
    </row>
    <row r="145" spans="2:40" x14ac:dyDescent="0.25">
      <c r="B145" s="216"/>
      <c r="C145" s="149"/>
      <c r="D145" s="216"/>
      <c r="E145" s="216"/>
      <c r="F145" s="216" t="s">
        <v>89</v>
      </c>
      <c r="G145" s="149">
        <f t="shared" si="48"/>
        <v>124</v>
      </c>
      <c r="H145" s="149">
        <v>3</v>
      </c>
      <c r="I145" s="150">
        <v>2569.5360388409154</v>
      </c>
      <c r="J145" s="149"/>
      <c r="K145" s="149"/>
      <c r="L145" s="149" t="s">
        <v>155</v>
      </c>
      <c r="M145" s="149"/>
      <c r="N145" s="196">
        <v>2128.5945000000002</v>
      </c>
      <c r="O145" s="217">
        <v>4.9799295000000005E-4</v>
      </c>
      <c r="P145" s="217">
        <v>0.42633359999999998</v>
      </c>
      <c r="Q145" s="217">
        <f t="shared" si="59"/>
        <v>0.42583560704999995</v>
      </c>
      <c r="R145" s="217">
        <v>5.4600862999999999E-3</v>
      </c>
      <c r="S145" s="217">
        <f t="shared" si="60"/>
        <v>4.9620933500000002E-3</v>
      </c>
      <c r="T145" s="218">
        <f t="shared" si="47"/>
        <v>5.3853493157301757E-3</v>
      </c>
      <c r="U145" s="218"/>
      <c r="V145" s="196">
        <f t="shared" si="65"/>
        <v>168314.30570774261</v>
      </c>
      <c r="W145" s="217"/>
      <c r="Y145" s="89"/>
      <c r="Z145" s="82">
        <v>0</v>
      </c>
      <c r="AA145" s="89"/>
      <c r="AB145" s="82">
        <v>0</v>
      </c>
      <c r="AC145" s="89"/>
      <c r="AD145" s="82">
        <v>0</v>
      </c>
      <c r="AE145" s="89">
        <f t="shared" si="73"/>
        <v>0</v>
      </c>
      <c r="AF145" s="89">
        <f t="shared" si="66"/>
        <v>0</v>
      </c>
      <c r="AG145" s="89">
        <f t="shared" si="74"/>
        <v>0</v>
      </c>
      <c r="AH145" s="100" t="e">
        <f t="shared" si="67"/>
        <v>#DIV/0!</v>
      </c>
      <c r="AI145" s="94" t="e">
        <f t="shared" si="68"/>
        <v>#DIV/0!</v>
      </c>
      <c r="AJ145" s="100" t="e">
        <f t="shared" si="69"/>
        <v>#DIV/0!</v>
      </c>
      <c r="AK145" s="93" t="str">
        <f t="shared" si="75"/>
        <v>no port overcoupled</v>
      </c>
      <c r="AL145" s="94" t="e">
        <f t="shared" si="70"/>
        <v>#DIV/0!</v>
      </c>
      <c r="AM145" s="94">
        <f t="shared" si="71"/>
        <v>2128.5945000000002</v>
      </c>
      <c r="AN145" s="87">
        <f t="shared" si="72"/>
        <v>1</v>
      </c>
    </row>
    <row r="146" spans="2:40" x14ac:dyDescent="0.25">
      <c r="B146" s="216"/>
      <c r="C146" s="149"/>
      <c r="D146" s="216"/>
      <c r="E146" s="216"/>
      <c r="F146" s="216" t="s">
        <v>89</v>
      </c>
      <c r="G146" s="149">
        <f t="shared" si="48"/>
        <v>125</v>
      </c>
      <c r="H146" s="149">
        <v>3</v>
      </c>
      <c r="I146" s="150">
        <v>2569.8098050802382</v>
      </c>
      <c r="J146" s="149"/>
      <c r="K146" s="149"/>
      <c r="L146" s="149" t="s">
        <v>155</v>
      </c>
      <c r="M146" s="149"/>
      <c r="N146" s="196">
        <v>1803.7502999999999</v>
      </c>
      <c r="O146" s="217">
        <v>2.1556519000000001E-3</v>
      </c>
      <c r="P146" s="217">
        <v>3.0160813E-4</v>
      </c>
      <c r="Q146" s="217">
        <f t="shared" si="59"/>
        <v>-1.8540437700000001E-3</v>
      </c>
      <c r="R146" s="217">
        <v>0.31961300999999998</v>
      </c>
      <c r="S146" s="217">
        <f t="shared" si="60"/>
        <v>0.31745735809999998</v>
      </c>
      <c r="T146" s="218">
        <f t="shared" si="47"/>
        <v>5.3859230873400388E-3</v>
      </c>
      <c r="U146" s="218"/>
      <c r="V146" s="196">
        <f t="shared" si="65"/>
        <v>106316.74378270424</v>
      </c>
      <c r="W146" s="217"/>
      <c r="Y146" s="89"/>
      <c r="Z146" s="82">
        <v>0</v>
      </c>
      <c r="AA146" s="89"/>
      <c r="AB146" s="82">
        <v>0</v>
      </c>
      <c r="AC146" s="89"/>
      <c r="AD146" s="82">
        <v>0</v>
      </c>
      <c r="AE146" s="89">
        <f t="shared" si="73"/>
        <v>0</v>
      </c>
      <c r="AF146" s="89">
        <f t="shared" si="66"/>
        <v>0</v>
      </c>
      <c r="AG146" s="89">
        <f t="shared" si="74"/>
        <v>0</v>
      </c>
      <c r="AH146" s="100" t="e">
        <f t="shared" si="67"/>
        <v>#DIV/0!</v>
      </c>
      <c r="AI146" s="94" t="e">
        <f t="shared" si="68"/>
        <v>#DIV/0!</v>
      </c>
      <c r="AJ146" s="100" t="e">
        <f t="shared" si="69"/>
        <v>#DIV/0!</v>
      </c>
      <c r="AK146" s="93" t="str">
        <f t="shared" si="75"/>
        <v>no port overcoupled</v>
      </c>
      <c r="AL146" s="94" t="e">
        <f t="shared" si="70"/>
        <v>#DIV/0!</v>
      </c>
      <c r="AM146" s="94">
        <f t="shared" si="71"/>
        <v>1803.7502999999999</v>
      </c>
      <c r="AN146" s="87">
        <f t="shared" si="72"/>
        <v>1</v>
      </c>
    </row>
    <row r="147" spans="2:40" ht="21" x14ac:dyDescent="0.35">
      <c r="B147" s="216"/>
      <c r="C147" s="149"/>
      <c r="D147" s="216"/>
      <c r="E147" s="216"/>
      <c r="F147" s="216" t="s">
        <v>140</v>
      </c>
      <c r="G147" s="149">
        <f t="shared" si="48"/>
        <v>126</v>
      </c>
      <c r="H147" s="149">
        <v>2</v>
      </c>
      <c r="I147" s="150">
        <v>2576.1092272172709</v>
      </c>
      <c r="J147" s="149"/>
      <c r="K147" s="149"/>
      <c r="L147" s="149" t="s">
        <v>155</v>
      </c>
      <c r="M147" s="149"/>
      <c r="N147" s="196">
        <v>7991.9371000000001</v>
      </c>
      <c r="O147" s="217">
        <v>3.1564331999999998E-3</v>
      </c>
      <c r="P147" s="160">
        <v>20.131857</v>
      </c>
      <c r="Q147" s="160">
        <f t="shared" si="59"/>
        <v>20.128700566799999</v>
      </c>
      <c r="R147" s="217">
        <v>0.65753121999999997</v>
      </c>
      <c r="S147" s="217">
        <f t="shared" si="60"/>
        <v>0.65437478679999994</v>
      </c>
      <c r="T147" s="218">
        <f t="shared" si="47"/>
        <v>5.3991256998671107E-3</v>
      </c>
      <c r="U147" s="218"/>
      <c r="V147" s="201">
        <f t="shared" si="65"/>
        <v>29795066.419468503</v>
      </c>
      <c r="W147" s="217"/>
      <c r="Y147" s="89"/>
      <c r="Z147" s="82">
        <v>0</v>
      </c>
      <c r="AA147" s="89"/>
      <c r="AB147" s="82">
        <v>0</v>
      </c>
      <c r="AC147" s="89"/>
      <c r="AD147" s="82">
        <v>0</v>
      </c>
      <c r="AE147" s="89">
        <f t="shared" si="73"/>
        <v>0</v>
      </c>
      <c r="AF147" s="89">
        <f t="shared" si="66"/>
        <v>0</v>
      </c>
      <c r="AG147" s="89">
        <f t="shared" si="74"/>
        <v>0</v>
      </c>
      <c r="AH147" s="100" t="e">
        <f t="shared" si="67"/>
        <v>#DIV/0!</v>
      </c>
      <c r="AI147" s="94" t="e">
        <f t="shared" si="68"/>
        <v>#DIV/0!</v>
      </c>
      <c r="AJ147" s="100" t="e">
        <f t="shared" si="69"/>
        <v>#DIV/0!</v>
      </c>
      <c r="AK147" s="93" t="str">
        <f t="shared" si="75"/>
        <v>no port overcoupled</v>
      </c>
      <c r="AL147" s="94" t="e">
        <f t="shared" si="70"/>
        <v>#DIV/0!</v>
      </c>
      <c r="AM147" s="94">
        <f t="shared" si="71"/>
        <v>7991.9371000000001</v>
      </c>
      <c r="AN147" s="87">
        <f t="shared" si="72"/>
        <v>1</v>
      </c>
    </row>
    <row r="148" spans="2:40" ht="21" x14ac:dyDescent="0.35">
      <c r="B148" s="216"/>
      <c r="C148" s="149"/>
      <c r="D148" s="216"/>
      <c r="E148" s="216"/>
      <c r="F148" s="216" t="s">
        <v>140</v>
      </c>
      <c r="G148" s="149">
        <f t="shared" si="48"/>
        <v>127</v>
      </c>
      <c r="H148" s="149">
        <v>2</v>
      </c>
      <c r="I148" s="150">
        <v>2576.1501072435153</v>
      </c>
      <c r="J148" s="149"/>
      <c r="K148" s="149"/>
      <c r="L148" s="149" t="s">
        <v>155</v>
      </c>
      <c r="M148" s="149"/>
      <c r="N148" s="196">
        <v>6692.0069000000003</v>
      </c>
      <c r="O148" s="217">
        <v>1.0679183000000001E-3</v>
      </c>
      <c r="P148" s="217">
        <v>0.68787436999999996</v>
      </c>
      <c r="Q148" s="217">
        <f t="shared" si="59"/>
        <v>0.68680645169999999</v>
      </c>
      <c r="R148" s="160">
        <v>19.988372999999999</v>
      </c>
      <c r="S148" s="160">
        <f t="shared" si="60"/>
        <v>19.987305081700001</v>
      </c>
      <c r="T148" s="218">
        <f t="shared" si="47"/>
        <v>5.3992113780666137E-3</v>
      </c>
      <c r="U148" s="218"/>
      <c r="V148" s="201">
        <f t="shared" si="65"/>
        <v>24773096.319677237</v>
      </c>
      <c r="W148" s="217"/>
      <c r="Y148" s="89"/>
      <c r="Z148" s="82">
        <v>0</v>
      </c>
      <c r="AA148" s="89"/>
      <c r="AB148" s="82">
        <v>0</v>
      </c>
      <c r="AC148" s="89"/>
      <c r="AD148" s="82">
        <v>0</v>
      </c>
      <c r="AE148" s="89">
        <f t="shared" si="73"/>
        <v>0</v>
      </c>
      <c r="AF148" s="89">
        <f t="shared" si="66"/>
        <v>0</v>
      </c>
      <c r="AG148" s="89">
        <f t="shared" si="74"/>
        <v>0</v>
      </c>
      <c r="AH148" s="100" t="e">
        <f t="shared" si="67"/>
        <v>#DIV/0!</v>
      </c>
      <c r="AI148" s="94" t="e">
        <f t="shared" si="68"/>
        <v>#DIV/0!</v>
      </c>
      <c r="AJ148" s="100" t="e">
        <f t="shared" si="69"/>
        <v>#DIV/0!</v>
      </c>
      <c r="AK148" s="93" t="str">
        <f t="shared" si="75"/>
        <v>no port overcoupled</v>
      </c>
      <c r="AL148" s="94" t="e">
        <f t="shared" si="70"/>
        <v>#DIV/0!</v>
      </c>
      <c r="AM148" s="94">
        <f t="shared" si="71"/>
        <v>6692.0069000000003</v>
      </c>
      <c r="AN148" s="87">
        <f t="shared" si="72"/>
        <v>1</v>
      </c>
    </row>
    <row r="149" spans="2:40" x14ac:dyDescent="0.25">
      <c r="B149" s="108"/>
      <c r="C149" s="82"/>
      <c r="D149" s="108"/>
      <c r="E149" s="108"/>
      <c r="F149" s="108" t="s">
        <v>112</v>
      </c>
      <c r="G149" s="82">
        <f t="shared" si="48"/>
        <v>128</v>
      </c>
      <c r="H149" s="82"/>
      <c r="I149" s="86">
        <v>2584.1290087961529</v>
      </c>
      <c r="J149" s="82"/>
      <c r="K149" s="82"/>
      <c r="L149" s="82" t="s">
        <v>155</v>
      </c>
      <c r="M149" s="82"/>
      <c r="N149" s="94"/>
      <c r="O149" s="87">
        <v>1.2093428E-2</v>
      </c>
      <c r="P149" s="87">
        <v>1.0799008000000001</v>
      </c>
      <c r="Q149" s="87">
        <f t="shared" si="59"/>
        <v>1.0678073720000001</v>
      </c>
      <c r="R149" s="87">
        <v>3.9357696</v>
      </c>
      <c r="S149" s="87">
        <f t="shared" si="60"/>
        <v>3.923676172</v>
      </c>
      <c r="T149" s="206">
        <f t="shared" si="47"/>
        <v>5.4159339191663511E-3</v>
      </c>
      <c r="U149" s="206"/>
      <c r="V149" s="94"/>
      <c r="W149" s="87"/>
      <c r="Y149" s="89"/>
      <c r="Z149" s="82">
        <v>0</v>
      </c>
      <c r="AA149" s="89"/>
      <c r="AB149" s="82">
        <v>0</v>
      </c>
      <c r="AC149" s="89"/>
      <c r="AD149" s="82">
        <v>0</v>
      </c>
      <c r="AE149" s="89">
        <f t="shared" si="73"/>
        <v>0</v>
      </c>
      <c r="AF149" s="89">
        <f t="shared" si="66"/>
        <v>0</v>
      </c>
      <c r="AG149" s="89">
        <f t="shared" si="74"/>
        <v>0</v>
      </c>
      <c r="AH149" s="100" t="e">
        <f t="shared" si="67"/>
        <v>#DIV/0!</v>
      </c>
      <c r="AI149" s="94" t="e">
        <f t="shared" si="68"/>
        <v>#DIV/0!</v>
      </c>
      <c r="AJ149" s="100" t="e">
        <f t="shared" si="69"/>
        <v>#DIV/0!</v>
      </c>
      <c r="AK149" s="93" t="str">
        <f t="shared" si="75"/>
        <v>no port overcoupled</v>
      </c>
      <c r="AL149" s="94" t="e">
        <f t="shared" si="70"/>
        <v>#DIV/0!</v>
      </c>
      <c r="AM149" s="94">
        <f t="shared" si="71"/>
        <v>0</v>
      </c>
      <c r="AN149" s="87" t="e">
        <f t="shared" si="72"/>
        <v>#DIV/0!</v>
      </c>
    </row>
    <row r="150" spans="2:40" x14ac:dyDescent="0.25">
      <c r="B150" s="108"/>
      <c r="C150" s="82"/>
      <c r="D150" s="108"/>
      <c r="E150" s="108"/>
      <c r="F150" s="108" t="s">
        <v>113</v>
      </c>
      <c r="G150" s="82">
        <f t="shared" si="48"/>
        <v>129</v>
      </c>
      <c r="H150" s="82"/>
      <c r="I150" s="86">
        <v>2594.0438644522769</v>
      </c>
      <c r="J150" s="82"/>
      <c r="K150" s="82"/>
      <c r="L150" s="82" t="s">
        <v>155</v>
      </c>
      <c r="M150" s="82"/>
      <c r="N150" s="94"/>
      <c r="O150" s="87">
        <v>7.3138757000000001E-4</v>
      </c>
      <c r="P150" s="87">
        <v>4.6596098000000002E-2</v>
      </c>
      <c r="Q150" s="87">
        <f t="shared" si="59"/>
        <v>4.5864710430000004E-2</v>
      </c>
      <c r="R150" s="87">
        <v>0.16274354999999999</v>
      </c>
      <c r="S150" s="87">
        <f t="shared" si="60"/>
        <v>0.16201216243</v>
      </c>
      <c r="T150" s="206">
        <f t="shared" si="47"/>
        <v>5.4367139200366078E-3</v>
      </c>
      <c r="U150" s="206"/>
      <c r="V150" s="94"/>
      <c r="W150" s="87"/>
      <c r="Y150" s="89"/>
      <c r="Z150" s="82">
        <v>0</v>
      </c>
      <c r="AA150" s="89"/>
      <c r="AB150" s="82">
        <v>0</v>
      </c>
      <c r="AC150" s="89"/>
      <c r="AD150" s="82">
        <v>0</v>
      </c>
      <c r="AE150" s="89">
        <f t="shared" si="73"/>
        <v>0</v>
      </c>
      <c r="AF150" s="89">
        <f t="shared" si="66"/>
        <v>0</v>
      </c>
      <c r="AG150" s="89">
        <f t="shared" si="74"/>
        <v>0</v>
      </c>
      <c r="AH150" s="100" t="e">
        <f t="shared" si="67"/>
        <v>#DIV/0!</v>
      </c>
      <c r="AI150" s="94" t="e">
        <f t="shared" si="68"/>
        <v>#DIV/0!</v>
      </c>
      <c r="AJ150" s="100" t="e">
        <f t="shared" si="69"/>
        <v>#DIV/0!</v>
      </c>
      <c r="AK150" s="93" t="str">
        <f t="shared" si="75"/>
        <v>no port overcoupled</v>
      </c>
      <c r="AL150" s="94" t="e">
        <f t="shared" si="70"/>
        <v>#DIV/0!</v>
      </c>
      <c r="AM150" s="94">
        <f t="shared" si="71"/>
        <v>0</v>
      </c>
      <c r="AN150" s="87" t="e">
        <f t="shared" si="72"/>
        <v>#DIV/0!</v>
      </c>
    </row>
    <row r="151" spans="2:40" x14ac:dyDescent="0.25">
      <c r="B151" s="108"/>
      <c r="C151" s="82"/>
      <c r="D151" s="108"/>
      <c r="E151" s="108"/>
      <c r="F151" s="108" t="s">
        <v>112</v>
      </c>
      <c r="G151" s="82">
        <f t="shared" si="48"/>
        <v>130</v>
      </c>
      <c r="H151" s="82"/>
      <c r="I151" s="86">
        <v>2597.5856339631973</v>
      </c>
      <c r="J151" s="82"/>
      <c r="K151" s="82"/>
      <c r="L151" s="82" t="s">
        <v>155</v>
      </c>
      <c r="M151" s="82"/>
      <c r="N151" s="94"/>
      <c r="O151" s="87">
        <v>7.5620037000000001E-3</v>
      </c>
      <c r="P151" s="87">
        <v>4.4327801999999998</v>
      </c>
      <c r="Q151" s="87">
        <f t="shared" si="59"/>
        <v>4.4252181962999995</v>
      </c>
      <c r="R151" s="87">
        <v>1.6039954999999999</v>
      </c>
      <c r="S151" s="87">
        <f t="shared" si="60"/>
        <v>1.5964334963</v>
      </c>
      <c r="T151" s="206">
        <f t="shared" ref="T151:T185" si="76">2*PI()*I151*10^6/299792458*(0.01)^2</f>
        <v>5.4441369200349705E-3</v>
      </c>
      <c r="U151" s="206"/>
      <c r="V151" s="94"/>
      <c r="W151" s="87"/>
      <c r="Y151" s="89"/>
      <c r="Z151" s="82">
        <v>0</v>
      </c>
      <c r="AA151" s="89"/>
      <c r="AB151" s="82">
        <v>0</v>
      </c>
      <c r="AC151" s="89"/>
      <c r="AD151" s="82">
        <v>0</v>
      </c>
      <c r="AE151" s="89">
        <f t="shared" si="73"/>
        <v>0</v>
      </c>
      <c r="AF151" s="89">
        <f t="shared" si="66"/>
        <v>0</v>
      </c>
      <c r="AG151" s="89">
        <f t="shared" si="74"/>
        <v>0</v>
      </c>
      <c r="AH151" s="100" t="e">
        <f t="shared" si="67"/>
        <v>#DIV/0!</v>
      </c>
      <c r="AI151" s="94" t="e">
        <f t="shared" si="68"/>
        <v>#DIV/0!</v>
      </c>
      <c r="AJ151" s="100" t="e">
        <f t="shared" si="69"/>
        <v>#DIV/0!</v>
      </c>
      <c r="AK151" s="93" t="str">
        <f t="shared" si="75"/>
        <v>no port overcoupled</v>
      </c>
      <c r="AL151" s="94" t="e">
        <f t="shared" si="70"/>
        <v>#DIV/0!</v>
      </c>
      <c r="AM151" s="94">
        <f t="shared" si="71"/>
        <v>0</v>
      </c>
      <c r="AN151" s="87" t="e">
        <f t="shared" si="72"/>
        <v>#DIV/0!</v>
      </c>
    </row>
    <row r="152" spans="2:40" x14ac:dyDescent="0.25">
      <c r="B152" s="108"/>
      <c r="C152" s="82"/>
      <c r="D152" s="108"/>
      <c r="E152" s="108"/>
      <c r="F152" s="108" t="s">
        <v>113</v>
      </c>
      <c r="G152" s="82">
        <f t="shared" ref="G152:G185" si="77">1+G151</f>
        <v>131</v>
      </c>
      <c r="H152" s="82"/>
      <c r="I152" s="86">
        <v>2611.301632401889</v>
      </c>
      <c r="J152" s="82"/>
      <c r="K152" s="82"/>
      <c r="L152" s="82" t="s">
        <v>155</v>
      </c>
      <c r="M152" s="82"/>
      <c r="N152" s="94"/>
      <c r="O152" s="87">
        <v>1.9850373000000001E-2</v>
      </c>
      <c r="P152" s="87">
        <v>0.31330499000000001</v>
      </c>
      <c r="Q152" s="87">
        <f t="shared" si="59"/>
        <v>0.29345461700000003</v>
      </c>
      <c r="R152" s="87">
        <v>1.1350981E-2</v>
      </c>
      <c r="S152" s="87">
        <f t="shared" si="60"/>
        <v>-8.4993920000000014E-3</v>
      </c>
      <c r="T152" s="206">
        <f t="shared" si="76"/>
        <v>5.4728835270837998E-3</v>
      </c>
      <c r="U152" s="206"/>
      <c r="V152" s="94"/>
      <c r="W152" s="87"/>
      <c r="Y152" s="89"/>
      <c r="Z152" s="82">
        <v>0</v>
      </c>
      <c r="AA152" s="89"/>
      <c r="AB152" s="82">
        <v>0</v>
      </c>
      <c r="AC152" s="89"/>
      <c r="AD152" s="82">
        <v>0</v>
      </c>
      <c r="AE152" s="89">
        <f t="shared" si="73"/>
        <v>0</v>
      </c>
      <c r="AF152" s="89">
        <f t="shared" si="66"/>
        <v>0</v>
      </c>
      <c r="AG152" s="89">
        <f t="shared" si="74"/>
        <v>0</v>
      </c>
      <c r="AH152" s="100" t="e">
        <f t="shared" si="67"/>
        <v>#DIV/0!</v>
      </c>
      <c r="AI152" s="94" t="e">
        <f t="shared" si="68"/>
        <v>#DIV/0!</v>
      </c>
      <c r="AJ152" s="100" t="e">
        <f t="shared" si="69"/>
        <v>#DIV/0!</v>
      </c>
      <c r="AK152" s="93" t="str">
        <f t="shared" si="75"/>
        <v>no port overcoupled</v>
      </c>
      <c r="AL152" s="94" t="e">
        <f t="shared" si="70"/>
        <v>#DIV/0!</v>
      </c>
      <c r="AM152" s="94">
        <f t="shared" si="71"/>
        <v>0</v>
      </c>
      <c r="AN152" s="87" t="e">
        <f t="shared" si="72"/>
        <v>#DIV/0!</v>
      </c>
    </row>
    <row r="153" spans="2:40" ht="21" x14ac:dyDescent="0.35">
      <c r="B153" s="161"/>
      <c r="C153" s="99"/>
      <c r="D153" s="161"/>
      <c r="E153" s="161"/>
      <c r="F153" s="161" t="s">
        <v>148</v>
      </c>
      <c r="G153" s="99">
        <f t="shared" si="77"/>
        <v>132</v>
      </c>
      <c r="H153" s="99">
        <v>1</v>
      </c>
      <c r="I153" s="131">
        <v>2673.6176851216819</v>
      </c>
      <c r="J153" s="99"/>
      <c r="K153" s="99"/>
      <c r="L153" s="99" t="s">
        <v>155</v>
      </c>
      <c r="M153" s="99"/>
      <c r="N153" s="192">
        <v>159858.57999999999</v>
      </c>
      <c r="O153" s="162">
        <v>3.6117402999999999E-2</v>
      </c>
      <c r="P153" s="162"/>
      <c r="Q153" s="162"/>
      <c r="R153" s="162"/>
      <c r="S153" s="162"/>
      <c r="T153" s="211">
        <f t="shared" si="76"/>
        <v>5.6034883159642567E-3</v>
      </c>
      <c r="U153" s="213">
        <f t="shared" ref="U153:U159" si="78">N153*O153</f>
        <v>5773.6767568677396</v>
      </c>
      <c r="V153" s="192"/>
      <c r="W153" s="162"/>
      <c r="Y153" s="89"/>
      <c r="Z153" s="82">
        <v>0</v>
      </c>
      <c r="AA153" s="89"/>
      <c r="AB153" s="82">
        <v>0</v>
      </c>
      <c r="AC153" s="89"/>
      <c r="AD153" s="82">
        <v>0</v>
      </c>
      <c r="AE153" s="89">
        <f t="shared" si="73"/>
        <v>0</v>
      </c>
      <c r="AF153" s="89">
        <f t="shared" si="66"/>
        <v>0</v>
      </c>
      <c r="AG153" s="89">
        <f t="shared" si="74"/>
        <v>0</v>
      </c>
      <c r="AH153" s="100" t="e">
        <f t="shared" si="67"/>
        <v>#DIV/0!</v>
      </c>
      <c r="AI153" s="94" t="e">
        <f t="shared" si="68"/>
        <v>#DIV/0!</v>
      </c>
      <c r="AJ153" s="100" t="e">
        <f t="shared" si="69"/>
        <v>#DIV/0!</v>
      </c>
      <c r="AK153" s="93" t="str">
        <f t="shared" si="75"/>
        <v>no port overcoupled</v>
      </c>
      <c r="AL153" s="94" t="e">
        <f t="shared" si="70"/>
        <v>#DIV/0!</v>
      </c>
      <c r="AM153" s="94">
        <f t="shared" si="71"/>
        <v>159858.57999999999</v>
      </c>
      <c r="AN153" s="87">
        <f t="shared" si="72"/>
        <v>1</v>
      </c>
    </row>
    <row r="154" spans="2:40" ht="21" x14ac:dyDescent="0.35">
      <c r="B154" s="161"/>
      <c r="C154" s="99"/>
      <c r="D154" s="161"/>
      <c r="E154" s="161"/>
      <c r="F154" s="161" t="s">
        <v>148</v>
      </c>
      <c r="G154" s="99">
        <f t="shared" si="77"/>
        <v>133</v>
      </c>
      <c r="H154" s="99">
        <v>2</v>
      </c>
      <c r="I154" s="131">
        <v>2679.6134556212323</v>
      </c>
      <c r="J154" s="99"/>
      <c r="K154" s="99"/>
      <c r="L154" s="99" t="s">
        <v>155</v>
      </c>
      <c r="M154" s="99"/>
      <c r="N154" s="192">
        <v>58221.857000000004</v>
      </c>
      <c r="O154" s="160">
        <v>0.97216628999999999</v>
      </c>
      <c r="P154" s="162"/>
      <c r="Q154" s="162"/>
      <c r="R154" s="162"/>
      <c r="S154" s="162"/>
      <c r="T154" s="211">
        <f t="shared" si="76"/>
        <v>5.616054521718504E-3</v>
      </c>
      <c r="U154" s="213">
        <f t="shared" si="78"/>
        <v>56601.326716600532</v>
      </c>
      <c r="V154" s="192"/>
      <c r="W154" s="162"/>
      <c r="Y154" s="89"/>
      <c r="Z154" s="82">
        <v>0</v>
      </c>
      <c r="AA154" s="89"/>
      <c r="AB154" s="82">
        <v>0</v>
      </c>
      <c r="AC154" s="89"/>
      <c r="AD154" s="82">
        <v>0</v>
      </c>
      <c r="AE154" s="89">
        <f t="shared" si="73"/>
        <v>0</v>
      </c>
      <c r="AF154" s="89">
        <f t="shared" si="66"/>
        <v>0</v>
      </c>
      <c r="AG154" s="89">
        <f t="shared" si="74"/>
        <v>0</v>
      </c>
      <c r="AH154" s="100" t="e">
        <f t="shared" si="67"/>
        <v>#DIV/0!</v>
      </c>
      <c r="AI154" s="94" t="e">
        <f t="shared" si="68"/>
        <v>#DIV/0!</v>
      </c>
      <c r="AJ154" s="100" t="e">
        <f t="shared" si="69"/>
        <v>#DIV/0!</v>
      </c>
      <c r="AK154" s="93" t="str">
        <f t="shared" si="75"/>
        <v>no port overcoupled</v>
      </c>
      <c r="AL154" s="94" t="e">
        <f t="shared" si="70"/>
        <v>#DIV/0!</v>
      </c>
      <c r="AM154" s="94">
        <f t="shared" si="71"/>
        <v>58221.857000000004</v>
      </c>
      <c r="AN154" s="87">
        <f t="shared" si="72"/>
        <v>1</v>
      </c>
    </row>
    <row r="155" spans="2:40" ht="21" x14ac:dyDescent="0.35">
      <c r="B155" s="161"/>
      <c r="C155" s="99"/>
      <c r="D155" s="161"/>
      <c r="E155" s="161"/>
      <c r="F155" s="161" t="s">
        <v>148</v>
      </c>
      <c r="G155" s="99">
        <f t="shared" si="77"/>
        <v>134</v>
      </c>
      <c r="H155" s="99">
        <v>3</v>
      </c>
      <c r="I155" s="131">
        <v>2690.1177232938908</v>
      </c>
      <c r="J155" s="99"/>
      <c r="K155" s="99"/>
      <c r="L155" s="99" t="s">
        <v>155</v>
      </c>
      <c r="M155" s="99"/>
      <c r="N155" s="192">
        <v>43532.002999999997</v>
      </c>
      <c r="O155" s="162">
        <v>0.55433863999999999</v>
      </c>
      <c r="P155" s="162"/>
      <c r="Q155" s="162"/>
      <c r="R155" s="162"/>
      <c r="S155" s="162"/>
      <c r="T155" s="211">
        <f t="shared" si="76"/>
        <v>5.6380698388294927E-3</v>
      </c>
      <c r="U155" s="213">
        <f t="shared" si="78"/>
        <v>24131.471339495918</v>
      </c>
      <c r="V155" s="192"/>
      <c r="W155" s="162"/>
      <c r="Y155" s="89"/>
      <c r="Z155" s="82">
        <v>0</v>
      </c>
      <c r="AA155" s="89"/>
      <c r="AB155" s="82">
        <v>0</v>
      </c>
      <c r="AC155" s="89"/>
      <c r="AD155" s="82">
        <v>0</v>
      </c>
      <c r="AE155" s="89">
        <f t="shared" si="73"/>
        <v>0</v>
      </c>
      <c r="AF155" s="89">
        <f t="shared" si="66"/>
        <v>0</v>
      </c>
      <c r="AG155" s="89">
        <f t="shared" si="74"/>
        <v>0</v>
      </c>
      <c r="AH155" s="100" t="e">
        <f t="shared" si="67"/>
        <v>#DIV/0!</v>
      </c>
      <c r="AI155" s="94" t="e">
        <f t="shared" si="68"/>
        <v>#DIV/0!</v>
      </c>
      <c r="AJ155" s="100" t="e">
        <f t="shared" si="69"/>
        <v>#DIV/0!</v>
      </c>
      <c r="AK155" s="93" t="str">
        <f t="shared" si="75"/>
        <v>no port overcoupled</v>
      </c>
      <c r="AL155" s="94" t="e">
        <f t="shared" si="70"/>
        <v>#DIV/0!</v>
      </c>
      <c r="AM155" s="94">
        <f t="shared" si="71"/>
        <v>43532.002999999997</v>
      </c>
      <c r="AN155" s="87">
        <f t="shared" si="72"/>
        <v>1</v>
      </c>
    </row>
    <row r="156" spans="2:40" ht="21" x14ac:dyDescent="0.35">
      <c r="B156" s="161"/>
      <c r="C156" s="99"/>
      <c r="D156" s="161"/>
      <c r="E156" s="161"/>
      <c r="F156" s="161" t="s">
        <v>148</v>
      </c>
      <c r="G156" s="99">
        <f t="shared" si="77"/>
        <v>135</v>
      </c>
      <c r="H156" s="99">
        <v>4</v>
      </c>
      <c r="I156" s="131">
        <v>2704.2450207741358</v>
      </c>
      <c r="J156" s="99"/>
      <c r="K156" s="99"/>
      <c r="L156" s="99" t="s">
        <v>155</v>
      </c>
      <c r="M156" s="99"/>
      <c r="N156" s="192">
        <v>43735.663999999997</v>
      </c>
      <c r="O156" s="162">
        <v>0.40419821</v>
      </c>
      <c r="P156" s="162"/>
      <c r="Q156" s="162"/>
      <c r="R156" s="162"/>
      <c r="S156" s="162"/>
      <c r="T156" s="211">
        <f t="shared" si="76"/>
        <v>5.6676784649270949E-3</v>
      </c>
      <c r="U156" s="213">
        <f t="shared" si="78"/>
        <v>17677.87710196144</v>
      </c>
      <c r="V156" s="192"/>
      <c r="W156" s="162"/>
      <c r="Y156" s="89"/>
      <c r="Z156" s="82">
        <v>0</v>
      </c>
      <c r="AA156" s="89"/>
      <c r="AB156" s="82">
        <v>0</v>
      </c>
      <c r="AC156" s="89"/>
      <c r="AD156" s="82">
        <v>0</v>
      </c>
      <c r="AE156" s="89">
        <f t="shared" si="73"/>
        <v>0</v>
      </c>
      <c r="AF156" s="89">
        <f t="shared" si="66"/>
        <v>0</v>
      </c>
      <c r="AG156" s="89">
        <f t="shared" si="74"/>
        <v>0</v>
      </c>
      <c r="AH156" s="100" t="e">
        <f t="shared" si="67"/>
        <v>#DIV/0!</v>
      </c>
      <c r="AI156" s="94" t="e">
        <f t="shared" si="68"/>
        <v>#DIV/0!</v>
      </c>
      <c r="AJ156" s="100" t="e">
        <f t="shared" si="69"/>
        <v>#DIV/0!</v>
      </c>
      <c r="AK156" s="93" t="str">
        <f t="shared" si="75"/>
        <v>no port overcoupled</v>
      </c>
      <c r="AL156" s="94" t="e">
        <f t="shared" si="70"/>
        <v>#DIV/0!</v>
      </c>
      <c r="AM156" s="94">
        <f t="shared" si="71"/>
        <v>43735.663999999997</v>
      </c>
      <c r="AN156" s="87">
        <f t="shared" si="72"/>
        <v>1</v>
      </c>
    </row>
    <row r="157" spans="2:40" ht="21" x14ac:dyDescent="0.35">
      <c r="B157" s="161"/>
      <c r="C157" s="99"/>
      <c r="D157" s="161"/>
      <c r="E157" s="161"/>
      <c r="F157" s="161" t="s">
        <v>148</v>
      </c>
      <c r="G157" s="99">
        <f t="shared" si="77"/>
        <v>136</v>
      </c>
      <c r="H157" s="99">
        <v>5</v>
      </c>
      <c r="I157" s="131">
        <v>2720.384535096312</v>
      </c>
      <c r="J157" s="99"/>
      <c r="K157" s="99"/>
      <c r="L157" s="99" t="s">
        <v>155</v>
      </c>
      <c r="M157" s="99"/>
      <c r="N157" s="192">
        <v>51358.444000000003</v>
      </c>
      <c r="O157" s="162">
        <v>0.65080554000000002</v>
      </c>
      <c r="P157" s="162"/>
      <c r="Q157" s="162"/>
      <c r="R157" s="162"/>
      <c r="S157" s="162"/>
      <c r="T157" s="211">
        <f t="shared" si="76"/>
        <v>5.7015043856759456E-3</v>
      </c>
      <c r="U157" s="213">
        <f t="shared" si="78"/>
        <v>33424.359880979762</v>
      </c>
      <c r="V157" s="192"/>
      <c r="W157" s="162"/>
      <c r="Y157" s="89"/>
      <c r="Z157" s="82">
        <v>0</v>
      </c>
      <c r="AA157" s="89"/>
      <c r="AB157" s="82">
        <v>0</v>
      </c>
      <c r="AC157" s="89"/>
      <c r="AD157" s="82">
        <v>0</v>
      </c>
      <c r="AE157" s="89">
        <f t="shared" si="73"/>
        <v>0</v>
      </c>
      <c r="AF157" s="89">
        <f t="shared" si="66"/>
        <v>0</v>
      </c>
      <c r="AG157" s="89">
        <f t="shared" si="74"/>
        <v>0</v>
      </c>
      <c r="AH157" s="100" t="e">
        <f t="shared" si="67"/>
        <v>#DIV/0!</v>
      </c>
      <c r="AI157" s="94" t="e">
        <f t="shared" si="68"/>
        <v>#DIV/0!</v>
      </c>
      <c r="AJ157" s="100" t="e">
        <f t="shared" si="69"/>
        <v>#DIV/0!</v>
      </c>
      <c r="AK157" s="93" t="str">
        <f t="shared" si="75"/>
        <v>no port overcoupled</v>
      </c>
      <c r="AL157" s="94" t="e">
        <f t="shared" si="70"/>
        <v>#DIV/0!</v>
      </c>
      <c r="AM157" s="94">
        <f t="shared" si="71"/>
        <v>51358.444000000003</v>
      </c>
      <c r="AN157" s="87">
        <f t="shared" si="72"/>
        <v>1</v>
      </c>
    </row>
    <row r="158" spans="2:40" ht="21" x14ac:dyDescent="0.35">
      <c r="B158" s="161"/>
      <c r="C158" s="99"/>
      <c r="D158" s="161"/>
      <c r="E158" s="161"/>
      <c r="F158" s="161" t="s">
        <v>148</v>
      </c>
      <c r="G158" s="99">
        <f t="shared" si="77"/>
        <v>137</v>
      </c>
      <c r="H158" s="99">
        <v>6</v>
      </c>
      <c r="I158" s="131">
        <v>2736.768629917804</v>
      </c>
      <c r="J158" s="99"/>
      <c r="K158" s="99"/>
      <c r="L158" s="99" t="s">
        <v>155</v>
      </c>
      <c r="M158" s="99"/>
      <c r="N158" s="192">
        <v>67718.53</v>
      </c>
      <c r="O158" s="162">
        <v>2.9637212E-2</v>
      </c>
      <c r="P158" s="162"/>
      <c r="Q158" s="162"/>
      <c r="R158" s="162"/>
      <c r="S158" s="162"/>
      <c r="T158" s="211">
        <f t="shared" si="76"/>
        <v>5.7358429092467531E-3</v>
      </c>
      <c r="U158" s="213">
        <f t="shared" si="78"/>
        <v>2006.98842993836</v>
      </c>
      <c r="V158" s="192"/>
      <c r="W158" s="162"/>
      <c r="Y158" s="89"/>
      <c r="Z158" s="82">
        <v>0</v>
      </c>
      <c r="AA158" s="89"/>
      <c r="AB158" s="82">
        <v>0</v>
      </c>
      <c r="AC158" s="89"/>
      <c r="AD158" s="82">
        <v>0</v>
      </c>
      <c r="AE158" s="89">
        <f t="shared" si="73"/>
        <v>0</v>
      </c>
      <c r="AF158" s="89">
        <f t="shared" si="66"/>
        <v>0</v>
      </c>
      <c r="AG158" s="89">
        <f t="shared" si="74"/>
        <v>0</v>
      </c>
      <c r="AH158" s="100" t="e">
        <f t="shared" si="67"/>
        <v>#DIV/0!</v>
      </c>
      <c r="AI158" s="94" t="e">
        <f t="shared" si="68"/>
        <v>#DIV/0!</v>
      </c>
      <c r="AJ158" s="100" t="e">
        <f t="shared" si="69"/>
        <v>#DIV/0!</v>
      </c>
      <c r="AK158" s="93" t="str">
        <f t="shared" si="75"/>
        <v>no port overcoupled</v>
      </c>
      <c r="AL158" s="94" t="e">
        <f t="shared" si="70"/>
        <v>#DIV/0!</v>
      </c>
      <c r="AM158" s="94">
        <f t="shared" si="71"/>
        <v>67718.53</v>
      </c>
      <c r="AN158" s="87">
        <f t="shared" si="72"/>
        <v>1</v>
      </c>
    </row>
    <row r="159" spans="2:40" ht="21" x14ac:dyDescent="0.35">
      <c r="B159" s="161"/>
      <c r="C159" s="99"/>
      <c r="D159" s="161"/>
      <c r="E159" s="161"/>
      <c r="F159" s="161" t="s">
        <v>148</v>
      </c>
      <c r="G159" s="99">
        <f t="shared" si="77"/>
        <v>138</v>
      </c>
      <c r="H159" s="99">
        <v>7</v>
      </c>
      <c r="I159" s="131">
        <v>2751.7539081933564</v>
      </c>
      <c r="J159" s="99"/>
      <c r="K159" s="99"/>
      <c r="L159" s="99" t="s">
        <v>155</v>
      </c>
      <c r="M159" s="99"/>
      <c r="N159" s="192">
        <v>62412.264000000003</v>
      </c>
      <c r="O159" s="162">
        <v>0.26252502</v>
      </c>
      <c r="P159" s="162"/>
      <c r="Q159" s="162"/>
      <c r="R159" s="162"/>
      <c r="S159" s="162"/>
      <c r="T159" s="211">
        <f t="shared" si="76"/>
        <v>5.7672497301231316E-3</v>
      </c>
      <c r="U159" s="213">
        <f t="shared" si="78"/>
        <v>16384.780854845281</v>
      </c>
      <c r="V159" s="192"/>
      <c r="W159" s="162"/>
      <c r="Y159" s="89"/>
      <c r="Z159" s="82">
        <v>0</v>
      </c>
      <c r="AA159" s="89"/>
      <c r="AB159" s="82">
        <v>0</v>
      </c>
      <c r="AC159" s="89"/>
      <c r="AD159" s="82">
        <v>0</v>
      </c>
      <c r="AE159" s="89">
        <f t="shared" si="73"/>
        <v>0</v>
      </c>
      <c r="AF159" s="89">
        <f t="shared" si="66"/>
        <v>0</v>
      </c>
      <c r="AG159" s="89">
        <f t="shared" si="74"/>
        <v>0</v>
      </c>
      <c r="AH159" s="100" t="e">
        <f t="shared" si="67"/>
        <v>#DIV/0!</v>
      </c>
      <c r="AI159" s="94" t="e">
        <f t="shared" si="68"/>
        <v>#DIV/0!</v>
      </c>
      <c r="AJ159" s="100" t="e">
        <f t="shared" si="69"/>
        <v>#DIV/0!</v>
      </c>
      <c r="AK159" s="93" t="str">
        <f t="shared" si="75"/>
        <v>no port overcoupled</v>
      </c>
      <c r="AL159" s="94" t="e">
        <f t="shared" si="70"/>
        <v>#DIV/0!</v>
      </c>
      <c r="AM159" s="94">
        <f t="shared" si="71"/>
        <v>62412.264000000003</v>
      </c>
      <c r="AN159" s="87">
        <f t="shared" si="72"/>
        <v>1</v>
      </c>
    </row>
    <row r="160" spans="2:40" x14ac:dyDescent="0.25">
      <c r="B160" s="108"/>
      <c r="C160" s="82"/>
      <c r="D160" s="108"/>
      <c r="E160" s="108"/>
      <c r="F160" s="108" t="s">
        <v>112</v>
      </c>
      <c r="G160" s="82">
        <f t="shared" si="77"/>
        <v>139</v>
      </c>
      <c r="H160" s="82"/>
      <c r="I160" s="86">
        <v>2762.5428367822587</v>
      </c>
      <c r="J160" s="82"/>
      <c r="K160" s="82"/>
      <c r="L160" s="82" t="s">
        <v>155</v>
      </c>
      <c r="M160" s="82"/>
      <c r="N160" s="94"/>
      <c r="O160" s="87">
        <v>5.4682447000000004E-3</v>
      </c>
      <c r="P160" s="87"/>
      <c r="Q160" s="87"/>
      <c r="R160" s="87"/>
      <c r="S160" s="87"/>
      <c r="T160" s="206">
        <f t="shared" si="76"/>
        <v>5.7898616523983744E-3</v>
      </c>
      <c r="U160" s="206"/>
      <c r="V160" s="94"/>
      <c r="W160" s="87"/>
      <c r="Y160" s="89"/>
      <c r="Z160" s="82">
        <v>0</v>
      </c>
      <c r="AA160" s="89"/>
      <c r="AB160" s="82">
        <v>0</v>
      </c>
      <c r="AC160" s="89"/>
      <c r="AD160" s="82">
        <v>0</v>
      </c>
      <c r="AE160" s="89">
        <f t="shared" si="73"/>
        <v>0</v>
      </c>
      <c r="AF160" s="89">
        <f t="shared" si="66"/>
        <v>0</v>
      </c>
      <c r="AG160" s="89">
        <f t="shared" si="74"/>
        <v>0</v>
      </c>
      <c r="AH160" s="100" t="e">
        <f t="shared" si="67"/>
        <v>#DIV/0!</v>
      </c>
      <c r="AI160" s="94" t="e">
        <f t="shared" si="68"/>
        <v>#DIV/0!</v>
      </c>
      <c r="AJ160" s="100" t="e">
        <f t="shared" si="69"/>
        <v>#DIV/0!</v>
      </c>
      <c r="AK160" s="93" t="str">
        <f t="shared" si="75"/>
        <v>no port overcoupled</v>
      </c>
      <c r="AL160" s="94" t="e">
        <f t="shared" si="70"/>
        <v>#DIV/0!</v>
      </c>
      <c r="AM160" s="94">
        <f t="shared" si="71"/>
        <v>0</v>
      </c>
      <c r="AN160" s="87" t="e">
        <f t="shared" si="72"/>
        <v>#DIV/0!</v>
      </c>
    </row>
    <row r="161" spans="2:40" ht="21" x14ac:dyDescent="0.35">
      <c r="B161" s="161"/>
      <c r="C161" s="99"/>
      <c r="D161" s="161"/>
      <c r="E161" s="161"/>
      <c r="F161" s="161" t="s">
        <v>148</v>
      </c>
      <c r="G161" s="99">
        <f t="shared" si="77"/>
        <v>140</v>
      </c>
      <c r="H161" s="99">
        <v>8</v>
      </c>
      <c r="I161" s="131">
        <v>2763.8397031404975</v>
      </c>
      <c r="J161" s="99"/>
      <c r="K161" s="99"/>
      <c r="L161" s="99" t="s">
        <v>155</v>
      </c>
      <c r="M161" s="99"/>
      <c r="N161" s="192">
        <v>120374.09</v>
      </c>
      <c r="O161" s="162">
        <v>5.0502192000000004E-4</v>
      </c>
      <c r="P161" s="162"/>
      <c r="Q161" s="162"/>
      <c r="R161" s="162"/>
      <c r="S161" s="162"/>
      <c r="T161" s="211">
        <f t="shared" si="76"/>
        <v>5.7925796832994257E-3</v>
      </c>
      <c r="U161" s="213">
        <f t="shared" ref="U161:U162" si="79">N161*O161</f>
        <v>60.791554050052802</v>
      </c>
      <c r="V161" s="192"/>
      <c r="W161" s="162"/>
      <c r="Y161" s="89"/>
      <c r="Z161" s="82">
        <v>0</v>
      </c>
      <c r="AA161" s="89"/>
      <c r="AB161" s="82">
        <v>0</v>
      </c>
      <c r="AC161" s="89"/>
      <c r="AD161" s="82">
        <v>0</v>
      </c>
      <c r="AE161" s="89">
        <f t="shared" si="73"/>
        <v>0</v>
      </c>
      <c r="AF161" s="89">
        <f t="shared" si="66"/>
        <v>0</v>
      </c>
      <c r="AG161" s="89">
        <f t="shared" si="74"/>
        <v>0</v>
      </c>
      <c r="AH161" s="100" t="e">
        <f t="shared" si="67"/>
        <v>#DIV/0!</v>
      </c>
      <c r="AI161" s="94" t="e">
        <f t="shared" si="68"/>
        <v>#DIV/0!</v>
      </c>
      <c r="AJ161" s="100" t="e">
        <f t="shared" si="69"/>
        <v>#DIV/0!</v>
      </c>
      <c r="AK161" s="93" t="str">
        <f t="shared" si="75"/>
        <v>no port overcoupled</v>
      </c>
      <c r="AL161" s="94" t="e">
        <f t="shared" si="70"/>
        <v>#DIV/0!</v>
      </c>
      <c r="AM161" s="94">
        <f t="shared" si="71"/>
        <v>120374.09</v>
      </c>
      <c r="AN161" s="87">
        <f t="shared" si="72"/>
        <v>1</v>
      </c>
    </row>
    <row r="162" spans="2:40" ht="21" x14ac:dyDescent="0.35">
      <c r="B162" s="161"/>
      <c r="C162" s="99"/>
      <c r="D162" s="161"/>
      <c r="E162" s="161"/>
      <c r="F162" s="161" t="s">
        <v>148</v>
      </c>
      <c r="G162" s="99">
        <f t="shared" si="77"/>
        <v>141</v>
      </c>
      <c r="H162" s="99">
        <v>9</v>
      </c>
      <c r="I162" s="131">
        <v>2771.7002625144728</v>
      </c>
      <c r="J162" s="99"/>
      <c r="K162" s="99"/>
      <c r="L162" s="99" t="s">
        <v>155</v>
      </c>
      <c r="M162" s="99"/>
      <c r="N162" s="192">
        <v>431235.13</v>
      </c>
      <c r="O162" s="162">
        <v>3.4160393999999997E-2</v>
      </c>
      <c r="P162" s="162"/>
      <c r="Q162" s="162"/>
      <c r="R162" s="162"/>
      <c r="S162" s="162"/>
      <c r="T162" s="211">
        <f t="shared" si="76"/>
        <v>5.809054197533128E-3</v>
      </c>
      <c r="U162" s="213">
        <f t="shared" si="79"/>
        <v>14731.161947441218</v>
      </c>
      <c r="V162" s="192"/>
      <c r="W162" s="162"/>
      <c r="Y162" s="89"/>
      <c r="Z162" s="82">
        <v>0</v>
      </c>
      <c r="AA162" s="89"/>
      <c r="AB162" s="82">
        <v>0</v>
      </c>
      <c r="AC162" s="89"/>
      <c r="AD162" s="82">
        <v>0</v>
      </c>
      <c r="AE162" s="89">
        <f t="shared" si="73"/>
        <v>0</v>
      </c>
      <c r="AF162" s="89">
        <f t="shared" si="66"/>
        <v>0</v>
      </c>
      <c r="AG162" s="89">
        <f t="shared" si="74"/>
        <v>0</v>
      </c>
      <c r="AH162" s="100" t="e">
        <f t="shared" si="67"/>
        <v>#DIV/0!</v>
      </c>
      <c r="AI162" s="94" t="e">
        <f t="shared" si="68"/>
        <v>#DIV/0!</v>
      </c>
      <c r="AJ162" s="100" t="e">
        <f t="shared" si="69"/>
        <v>#DIV/0!</v>
      </c>
      <c r="AK162" s="93" t="str">
        <f t="shared" si="75"/>
        <v>no port overcoupled</v>
      </c>
      <c r="AL162" s="94" t="e">
        <f t="shared" si="70"/>
        <v>#DIV/0!</v>
      </c>
      <c r="AM162" s="94">
        <f t="shared" si="71"/>
        <v>431235.13</v>
      </c>
      <c r="AN162" s="87">
        <f t="shared" si="72"/>
        <v>1</v>
      </c>
    </row>
    <row r="163" spans="2:40" ht="21" x14ac:dyDescent="0.35">
      <c r="B163" s="108"/>
      <c r="C163" s="82"/>
      <c r="D163" s="108"/>
      <c r="E163" s="108"/>
      <c r="F163" s="108" t="s">
        <v>152</v>
      </c>
      <c r="G163" s="82">
        <f t="shared" si="77"/>
        <v>142</v>
      </c>
      <c r="H163" s="82"/>
      <c r="I163" s="86">
        <v>2773.2059268551666</v>
      </c>
      <c r="J163" s="82"/>
      <c r="K163" s="82"/>
      <c r="L163" s="82" t="s">
        <v>155</v>
      </c>
      <c r="M163" s="82"/>
      <c r="N163" s="94">
        <v>59150040</v>
      </c>
      <c r="O163" s="87">
        <v>5.4193005999999997E-5</v>
      </c>
      <c r="P163" s="87">
        <v>2.0408787000000001E-4</v>
      </c>
      <c r="Q163" s="87">
        <f t="shared" ref="Q163:Q185" si="80">P163-O163</f>
        <v>1.4989486400000002E-4</v>
      </c>
      <c r="R163" s="87">
        <v>3.7543903999999999E-3</v>
      </c>
      <c r="S163" s="87">
        <f t="shared" ref="S163:S185" si="81">R163-O163</f>
        <v>3.7001973939999998E-3</v>
      </c>
      <c r="T163" s="206">
        <f t="shared" si="76"/>
        <v>5.8122098366463013E-3</v>
      </c>
      <c r="U163" s="206"/>
      <c r="V163" s="94"/>
      <c r="W163" s="87"/>
      <c r="Y163" s="89"/>
      <c r="Z163" s="82">
        <v>0</v>
      </c>
      <c r="AA163" s="89"/>
      <c r="AB163" s="82">
        <v>0</v>
      </c>
      <c r="AC163" s="89"/>
      <c r="AD163" s="82">
        <v>0</v>
      </c>
      <c r="AE163" s="89">
        <f t="shared" si="73"/>
        <v>0</v>
      </c>
      <c r="AF163" s="89">
        <f t="shared" si="66"/>
        <v>0</v>
      </c>
      <c r="AG163" s="89">
        <f t="shared" si="74"/>
        <v>0</v>
      </c>
      <c r="AH163" s="100" t="e">
        <f t="shared" si="67"/>
        <v>#DIV/0!</v>
      </c>
      <c r="AI163" s="94" t="e">
        <f t="shared" si="68"/>
        <v>#DIV/0!</v>
      </c>
      <c r="AJ163" s="100" t="e">
        <f t="shared" si="69"/>
        <v>#DIV/0!</v>
      </c>
      <c r="AK163" s="93" t="str">
        <f t="shared" si="75"/>
        <v>no port overcoupled</v>
      </c>
      <c r="AL163" s="94" t="e">
        <f t="shared" si="70"/>
        <v>#DIV/0!</v>
      </c>
      <c r="AM163" s="94">
        <f t="shared" si="71"/>
        <v>59150040</v>
      </c>
      <c r="AN163" s="87">
        <f t="shared" si="72"/>
        <v>1</v>
      </c>
    </row>
    <row r="164" spans="2:40" ht="21" x14ac:dyDescent="0.35">
      <c r="B164" s="108"/>
      <c r="C164" s="82"/>
      <c r="D164" s="108"/>
      <c r="E164" s="108"/>
      <c r="F164" s="108" t="s">
        <v>152</v>
      </c>
      <c r="G164" s="82">
        <f t="shared" si="77"/>
        <v>143</v>
      </c>
      <c r="H164" s="82"/>
      <c r="I164" s="86">
        <v>2773.2624992142237</v>
      </c>
      <c r="J164" s="82"/>
      <c r="K164" s="82"/>
      <c r="L164" s="82" t="s">
        <v>155</v>
      </c>
      <c r="M164" s="82"/>
      <c r="N164" s="94">
        <v>68843705</v>
      </c>
      <c r="O164" s="87">
        <v>7.6870197999999999E-4</v>
      </c>
      <c r="P164" s="87">
        <v>1.1956374E-4</v>
      </c>
      <c r="Q164" s="87">
        <f t="shared" si="80"/>
        <v>-6.4913823999999997E-4</v>
      </c>
      <c r="R164" s="87">
        <v>7.9815338999999997E-4</v>
      </c>
      <c r="S164" s="87">
        <f t="shared" si="81"/>
        <v>2.9451409999999988E-5</v>
      </c>
      <c r="T164" s="206">
        <f t="shared" si="76"/>
        <v>5.8123284035434108E-3</v>
      </c>
      <c r="U164" s="206"/>
      <c r="V164" s="94"/>
      <c r="W164" s="87"/>
      <c r="Y164" s="89"/>
      <c r="Z164" s="82">
        <v>0</v>
      </c>
      <c r="AA164" s="89"/>
      <c r="AB164" s="82">
        <v>0</v>
      </c>
      <c r="AC164" s="89"/>
      <c r="AD164" s="82">
        <v>0</v>
      </c>
      <c r="AE164" s="89">
        <f t="shared" si="73"/>
        <v>0</v>
      </c>
      <c r="AF164" s="89">
        <f t="shared" si="66"/>
        <v>0</v>
      </c>
      <c r="AG164" s="89">
        <f t="shared" si="74"/>
        <v>0</v>
      </c>
      <c r="AH164" s="100" t="e">
        <f t="shared" si="67"/>
        <v>#DIV/0!</v>
      </c>
      <c r="AI164" s="94" t="e">
        <f t="shared" si="68"/>
        <v>#DIV/0!</v>
      </c>
      <c r="AJ164" s="100" t="e">
        <f t="shared" si="69"/>
        <v>#DIV/0!</v>
      </c>
      <c r="AK164" s="93" t="str">
        <f t="shared" si="75"/>
        <v>no port overcoupled</v>
      </c>
      <c r="AL164" s="94" t="e">
        <f t="shared" si="70"/>
        <v>#DIV/0!</v>
      </c>
      <c r="AM164" s="94">
        <f t="shared" si="71"/>
        <v>68843705</v>
      </c>
      <c r="AN164" s="87">
        <f t="shared" si="72"/>
        <v>1</v>
      </c>
    </row>
    <row r="165" spans="2:40" x14ac:dyDescent="0.25">
      <c r="B165" s="108"/>
      <c r="C165" s="82"/>
      <c r="D165" s="108"/>
      <c r="E165" s="108"/>
      <c r="F165" s="108" t="s">
        <v>112</v>
      </c>
      <c r="G165" s="82">
        <f t="shared" si="77"/>
        <v>144</v>
      </c>
      <c r="H165" s="82"/>
      <c r="I165" s="86">
        <v>2777.0355557195921</v>
      </c>
      <c r="J165" s="82"/>
      <c r="K165" s="82"/>
      <c r="L165" s="82" t="s">
        <v>155</v>
      </c>
      <c r="M165" s="82"/>
      <c r="N165" s="94"/>
      <c r="O165" s="87">
        <v>4.8532964999999997E-3</v>
      </c>
      <c r="P165" s="87">
        <v>2.9098161999999999</v>
      </c>
      <c r="Q165" s="87">
        <f t="shared" si="80"/>
        <v>2.9049629035</v>
      </c>
      <c r="R165" s="87">
        <v>8.5092417000000005</v>
      </c>
      <c r="S165" s="87">
        <f t="shared" si="81"/>
        <v>8.5043884035000001</v>
      </c>
      <c r="T165" s="206">
        <f t="shared" si="76"/>
        <v>5.8202361452377302E-3</v>
      </c>
      <c r="U165" s="206"/>
      <c r="V165" s="94"/>
      <c r="W165" s="87"/>
      <c r="Y165" s="89"/>
      <c r="Z165" s="82">
        <v>0</v>
      </c>
      <c r="AA165" s="89"/>
      <c r="AB165" s="82">
        <v>0</v>
      </c>
      <c r="AC165" s="89"/>
      <c r="AD165" s="82">
        <v>0</v>
      </c>
      <c r="AE165" s="89">
        <f t="shared" si="73"/>
        <v>0</v>
      </c>
      <c r="AF165" s="89">
        <f t="shared" si="66"/>
        <v>0</v>
      </c>
      <c r="AG165" s="89">
        <f t="shared" si="74"/>
        <v>0</v>
      </c>
      <c r="AH165" s="100" t="e">
        <f t="shared" si="67"/>
        <v>#DIV/0!</v>
      </c>
      <c r="AI165" s="94" t="e">
        <f t="shared" si="68"/>
        <v>#DIV/0!</v>
      </c>
      <c r="AJ165" s="100" t="e">
        <f t="shared" si="69"/>
        <v>#DIV/0!</v>
      </c>
      <c r="AK165" s="93" t="str">
        <f t="shared" si="75"/>
        <v>no port overcoupled</v>
      </c>
      <c r="AL165" s="94" t="e">
        <f t="shared" si="70"/>
        <v>#DIV/0!</v>
      </c>
      <c r="AM165" s="94">
        <f t="shared" si="71"/>
        <v>0</v>
      </c>
      <c r="AN165" s="87" t="e">
        <f t="shared" si="72"/>
        <v>#DIV/0!</v>
      </c>
    </row>
    <row r="166" spans="2:40" ht="21" x14ac:dyDescent="0.35">
      <c r="B166" s="108"/>
      <c r="C166" s="82"/>
      <c r="D166" s="108"/>
      <c r="E166" s="108"/>
      <c r="F166" s="108" t="s">
        <v>151</v>
      </c>
      <c r="G166" s="82">
        <f t="shared" si="77"/>
        <v>145</v>
      </c>
      <c r="H166" s="82">
        <v>1</v>
      </c>
      <c r="I166" s="86">
        <v>2784.3618761197881</v>
      </c>
      <c r="J166" s="82"/>
      <c r="K166" s="82"/>
      <c r="L166" s="82" t="s">
        <v>155</v>
      </c>
      <c r="M166" s="82"/>
      <c r="N166" s="94">
        <v>210916390</v>
      </c>
      <c r="O166" s="87">
        <v>4.4675592999999998E-4</v>
      </c>
      <c r="P166" s="87">
        <v>5.9827408999999995E-4</v>
      </c>
      <c r="Q166" s="87">
        <f t="shared" si="80"/>
        <v>1.5151815999999997E-4</v>
      </c>
      <c r="R166" s="87">
        <v>1.2734484000000001E-3</v>
      </c>
      <c r="S166" s="87">
        <f t="shared" si="81"/>
        <v>8.2669247000000004E-4</v>
      </c>
      <c r="T166" s="206">
        <f t="shared" si="76"/>
        <v>5.8355909773777038E-3</v>
      </c>
      <c r="U166" s="206"/>
      <c r="V166" s="94"/>
      <c r="W166" s="87"/>
      <c r="Y166" s="89"/>
      <c r="Z166" s="82">
        <v>0</v>
      </c>
      <c r="AA166" s="89"/>
      <c r="AB166" s="82">
        <v>0</v>
      </c>
      <c r="AC166" s="89"/>
      <c r="AD166" s="82">
        <v>0</v>
      </c>
      <c r="AE166" s="89">
        <f t="shared" si="73"/>
        <v>0</v>
      </c>
      <c r="AF166" s="89">
        <f t="shared" si="66"/>
        <v>0</v>
      </c>
      <c r="AG166" s="89">
        <f t="shared" si="74"/>
        <v>0</v>
      </c>
      <c r="AH166" s="100" t="e">
        <f t="shared" si="67"/>
        <v>#DIV/0!</v>
      </c>
      <c r="AI166" s="94" t="e">
        <f t="shared" si="68"/>
        <v>#DIV/0!</v>
      </c>
      <c r="AJ166" s="100" t="e">
        <f t="shared" si="69"/>
        <v>#DIV/0!</v>
      </c>
      <c r="AK166" s="93" t="str">
        <f t="shared" si="75"/>
        <v>no port overcoupled</v>
      </c>
      <c r="AL166" s="94" t="e">
        <f t="shared" si="70"/>
        <v>#DIV/0!</v>
      </c>
      <c r="AM166" s="94">
        <f t="shared" si="71"/>
        <v>210916390</v>
      </c>
      <c r="AN166" s="87">
        <f t="shared" si="72"/>
        <v>1</v>
      </c>
    </row>
    <row r="167" spans="2:40" ht="21" x14ac:dyDescent="0.35">
      <c r="B167" s="108"/>
      <c r="C167" s="82"/>
      <c r="D167" s="108"/>
      <c r="E167" s="108"/>
      <c r="F167" s="108" t="s">
        <v>151</v>
      </c>
      <c r="G167" s="82">
        <f t="shared" si="77"/>
        <v>146</v>
      </c>
      <c r="H167" s="82">
        <v>1</v>
      </c>
      <c r="I167" s="86">
        <v>2784.3891627876724</v>
      </c>
      <c r="J167" s="82"/>
      <c r="K167" s="82"/>
      <c r="L167" s="82" t="s">
        <v>155</v>
      </c>
      <c r="M167" s="82"/>
      <c r="N167" s="94">
        <v>564175020</v>
      </c>
      <c r="O167" s="87">
        <v>1.1408771E-4</v>
      </c>
      <c r="P167" s="87">
        <v>4.7368922E-4</v>
      </c>
      <c r="Q167" s="87">
        <f t="shared" si="80"/>
        <v>3.5960151E-4</v>
      </c>
      <c r="R167" s="87">
        <v>4.3362229999999998E-4</v>
      </c>
      <c r="S167" s="87">
        <f t="shared" si="81"/>
        <v>3.1953458999999998E-4</v>
      </c>
      <c r="T167" s="206">
        <f t="shared" si="76"/>
        <v>5.8356481660047548E-3</v>
      </c>
      <c r="U167" s="206"/>
      <c r="V167" s="94"/>
      <c r="W167" s="87"/>
      <c r="Y167" s="89"/>
      <c r="Z167" s="82">
        <v>0</v>
      </c>
      <c r="AA167" s="89"/>
      <c r="AB167" s="82">
        <v>0</v>
      </c>
      <c r="AC167" s="89"/>
      <c r="AD167" s="82">
        <v>0</v>
      </c>
      <c r="AE167" s="89">
        <f t="shared" si="73"/>
        <v>0</v>
      </c>
      <c r="AF167" s="89">
        <f t="shared" si="66"/>
        <v>0</v>
      </c>
      <c r="AG167" s="89">
        <f t="shared" si="74"/>
        <v>0</v>
      </c>
      <c r="AH167" s="100" t="e">
        <f t="shared" si="67"/>
        <v>#DIV/0!</v>
      </c>
      <c r="AI167" s="94" t="e">
        <f t="shared" si="68"/>
        <v>#DIV/0!</v>
      </c>
      <c r="AJ167" s="100" t="e">
        <f t="shared" si="69"/>
        <v>#DIV/0!</v>
      </c>
      <c r="AK167" s="93" t="str">
        <f t="shared" si="75"/>
        <v>no port overcoupled</v>
      </c>
      <c r="AL167" s="94" t="e">
        <f t="shared" si="70"/>
        <v>#DIV/0!</v>
      </c>
      <c r="AM167" s="94">
        <f t="shared" si="71"/>
        <v>564175020</v>
      </c>
      <c r="AN167" s="87">
        <f t="shared" si="72"/>
        <v>1</v>
      </c>
    </row>
    <row r="168" spans="2:40" ht="21" x14ac:dyDescent="0.35">
      <c r="B168" s="108"/>
      <c r="C168" s="82"/>
      <c r="D168" s="108"/>
      <c r="E168" s="108"/>
      <c r="F168" s="108" t="s">
        <v>151</v>
      </c>
      <c r="G168" s="82">
        <f t="shared" si="77"/>
        <v>147</v>
      </c>
      <c r="H168" s="82">
        <v>2</v>
      </c>
      <c r="I168" s="86">
        <v>2784.6112542749943</v>
      </c>
      <c r="J168" s="82"/>
      <c r="K168" s="82"/>
      <c r="L168" s="82" t="s">
        <v>155</v>
      </c>
      <c r="M168" s="82"/>
      <c r="N168" s="94">
        <v>41473949</v>
      </c>
      <c r="O168" s="87">
        <v>4.2885749000000002E-5</v>
      </c>
      <c r="P168" s="87">
        <v>2.0052327000000001E-4</v>
      </c>
      <c r="Q168" s="87">
        <f t="shared" si="80"/>
        <v>1.57637521E-4</v>
      </c>
      <c r="R168" s="87">
        <v>1.1248664999999999E-3</v>
      </c>
      <c r="S168" s="87">
        <f t="shared" si="81"/>
        <v>1.081980751E-3</v>
      </c>
      <c r="T168" s="206">
        <f t="shared" si="76"/>
        <v>5.8361136353428759E-3</v>
      </c>
      <c r="U168" s="206"/>
      <c r="V168" s="94"/>
      <c r="W168" s="87"/>
      <c r="Y168" s="89"/>
      <c r="Z168" s="82">
        <v>0</v>
      </c>
      <c r="AA168" s="89"/>
      <c r="AB168" s="82">
        <v>0</v>
      </c>
      <c r="AC168" s="89"/>
      <c r="AD168" s="82">
        <v>0</v>
      </c>
      <c r="AE168" s="89">
        <f t="shared" si="73"/>
        <v>0</v>
      </c>
      <c r="AF168" s="89">
        <f t="shared" si="66"/>
        <v>0</v>
      </c>
      <c r="AG168" s="89">
        <f t="shared" si="74"/>
        <v>0</v>
      </c>
      <c r="AH168" s="100" t="e">
        <f t="shared" si="67"/>
        <v>#DIV/0!</v>
      </c>
      <c r="AI168" s="94" t="e">
        <f t="shared" si="68"/>
        <v>#DIV/0!</v>
      </c>
      <c r="AJ168" s="100" t="e">
        <f t="shared" si="69"/>
        <v>#DIV/0!</v>
      </c>
      <c r="AK168" s="93" t="str">
        <f t="shared" si="75"/>
        <v>no port overcoupled</v>
      </c>
      <c r="AL168" s="94" t="e">
        <f t="shared" si="70"/>
        <v>#DIV/0!</v>
      </c>
      <c r="AM168" s="94">
        <f t="shared" si="71"/>
        <v>41473949</v>
      </c>
      <c r="AN168" s="87">
        <f t="shared" si="72"/>
        <v>1</v>
      </c>
    </row>
    <row r="169" spans="2:40" ht="21" x14ac:dyDescent="0.35">
      <c r="B169" s="108"/>
      <c r="C169" s="82"/>
      <c r="D169" s="108"/>
      <c r="E169" s="108"/>
      <c r="F169" s="108" t="s">
        <v>151</v>
      </c>
      <c r="G169" s="82">
        <f t="shared" si="77"/>
        <v>148</v>
      </c>
      <c r="H169" s="82">
        <v>2</v>
      </c>
      <c r="I169" s="86">
        <v>2784.6237481705457</v>
      </c>
      <c r="J169" s="82"/>
      <c r="K169" s="82"/>
      <c r="L169" s="82" t="s">
        <v>155</v>
      </c>
      <c r="M169" s="82"/>
      <c r="N169" s="94">
        <v>1022861000</v>
      </c>
      <c r="O169" s="87">
        <v>1.1498592000000001E-3</v>
      </c>
      <c r="P169" s="87">
        <v>1.7977216000000001E-4</v>
      </c>
      <c r="Q169" s="87">
        <f t="shared" si="80"/>
        <v>-9.7008704000000007E-4</v>
      </c>
      <c r="R169" s="87">
        <v>1.1878183000000001E-3</v>
      </c>
      <c r="S169" s="87">
        <f t="shared" si="81"/>
        <v>3.7959099999999987E-5</v>
      </c>
      <c r="T169" s="206">
        <f t="shared" si="76"/>
        <v>5.8361398206116721E-3</v>
      </c>
      <c r="U169" s="206"/>
      <c r="V169" s="94"/>
      <c r="W169" s="87"/>
      <c r="Y169" s="89"/>
      <c r="Z169" s="82">
        <v>0</v>
      </c>
      <c r="AA169" s="89"/>
      <c r="AB169" s="82">
        <v>0</v>
      </c>
      <c r="AC169" s="89"/>
      <c r="AD169" s="82">
        <v>0</v>
      </c>
      <c r="AE169" s="89">
        <f t="shared" si="73"/>
        <v>0</v>
      </c>
      <c r="AF169" s="89">
        <f t="shared" si="66"/>
        <v>0</v>
      </c>
      <c r="AG169" s="89">
        <f t="shared" si="74"/>
        <v>0</v>
      </c>
      <c r="AH169" s="100" t="e">
        <f t="shared" ref="AH169:AH185" si="82">N169*(1+1/AE169)</f>
        <v>#DIV/0!</v>
      </c>
      <c r="AI169" s="94" t="e">
        <f t="shared" ref="AI169:AI185" si="83">N169*(1+1/AF169)</f>
        <v>#DIV/0!</v>
      </c>
      <c r="AJ169" s="100" t="e">
        <f t="shared" ref="AJ169:AJ185" si="84">N169*(1+1/AG169)</f>
        <v>#DIV/0!</v>
      </c>
      <c r="AK169" s="93" t="str">
        <f t="shared" si="75"/>
        <v>no port overcoupled</v>
      </c>
      <c r="AL169" s="94" t="e">
        <f t="shared" si="70"/>
        <v>#DIV/0!</v>
      </c>
      <c r="AM169" s="94">
        <f t="shared" ref="AM169:AM185" si="85">IF(AK169="no port overcoupled",N169*(1+AE169+AG169+AF169),AL169)</f>
        <v>1022861000</v>
      </c>
      <c r="AN169" s="87">
        <f t="shared" ref="AN169:AN185" si="86">N169/AM169</f>
        <v>1</v>
      </c>
    </row>
    <row r="170" spans="2:40" ht="21" x14ac:dyDescent="0.35">
      <c r="B170" s="108"/>
      <c r="C170" s="82"/>
      <c r="D170" s="108"/>
      <c r="E170" s="108"/>
      <c r="F170" s="108" t="s">
        <v>151</v>
      </c>
      <c r="G170" s="82">
        <f t="shared" si="77"/>
        <v>149</v>
      </c>
      <c r="H170" s="82">
        <v>3</v>
      </c>
      <c r="I170" s="86">
        <v>2784.9449912129639</v>
      </c>
      <c r="J170" s="82"/>
      <c r="K170" s="82"/>
      <c r="L170" s="82" t="s">
        <v>155</v>
      </c>
      <c r="M170" s="82"/>
      <c r="N170" s="94">
        <v>22791905</v>
      </c>
      <c r="O170" s="87">
        <v>7.0985697999999998E-6</v>
      </c>
      <c r="P170" s="87">
        <v>2.0635548999999999E-4</v>
      </c>
      <c r="Q170" s="87">
        <f t="shared" si="80"/>
        <v>1.992569202E-4</v>
      </c>
      <c r="R170" s="87">
        <v>5.3160888999999998E-6</v>
      </c>
      <c r="S170" s="87">
        <f t="shared" si="81"/>
        <v>-1.7824809E-6</v>
      </c>
      <c r="T170" s="206">
        <f t="shared" si="76"/>
        <v>5.8368130962429612E-3</v>
      </c>
      <c r="U170" s="206"/>
      <c r="V170" s="94"/>
      <c r="W170" s="87"/>
      <c r="Y170" s="89"/>
      <c r="Z170" s="82">
        <v>0</v>
      </c>
      <c r="AA170" s="89"/>
      <c r="AB170" s="82">
        <v>0</v>
      </c>
      <c r="AC170" s="89"/>
      <c r="AD170" s="82">
        <v>0</v>
      </c>
      <c r="AE170" s="89">
        <f t="shared" si="73"/>
        <v>0</v>
      </c>
      <c r="AF170" s="89">
        <f t="shared" si="66"/>
        <v>0</v>
      </c>
      <c r="AG170" s="89">
        <f t="shared" si="74"/>
        <v>0</v>
      </c>
      <c r="AH170" s="100" t="e">
        <f t="shared" si="82"/>
        <v>#DIV/0!</v>
      </c>
      <c r="AI170" s="94" t="e">
        <f t="shared" si="83"/>
        <v>#DIV/0!</v>
      </c>
      <c r="AJ170" s="100" t="e">
        <f t="shared" si="84"/>
        <v>#DIV/0!</v>
      </c>
      <c r="AK170" s="93" t="str">
        <f t="shared" si="75"/>
        <v>no port overcoupled</v>
      </c>
      <c r="AL170" s="94" t="e">
        <f t="shared" si="70"/>
        <v>#DIV/0!</v>
      </c>
      <c r="AM170" s="94">
        <f t="shared" si="85"/>
        <v>22791905</v>
      </c>
      <c r="AN170" s="87">
        <f t="shared" si="86"/>
        <v>1</v>
      </c>
    </row>
    <row r="171" spans="2:40" ht="21" x14ac:dyDescent="0.35">
      <c r="B171" s="108"/>
      <c r="C171" s="82"/>
      <c r="D171" s="108"/>
      <c r="E171" s="108"/>
      <c r="F171" s="108" t="s">
        <v>151</v>
      </c>
      <c r="G171" s="82">
        <f t="shared" si="77"/>
        <v>150</v>
      </c>
      <c r="H171" s="82">
        <v>3</v>
      </c>
      <c r="I171" s="86">
        <v>2784.9580848155024</v>
      </c>
      <c r="J171" s="82"/>
      <c r="K171" s="82"/>
      <c r="L171" s="82" t="s">
        <v>155</v>
      </c>
      <c r="M171" s="82"/>
      <c r="N171" s="94">
        <v>1419912500</v>
      </c>
      <c r="O171" s="87">
        <v>3.8383497999999997E-5</v>
      </c>
      <c r="P171" s="87">
        <v>2.6478077E-5</v>
      </c>
      <c r="Q171" s="87">
        <f t="shared" si="80"/>
        <v>-1.1905420999999997E-5</v>
      </c>
      <c r="R171" s="87">
        <v>3.3320006E-4</v>
      </c>
      <c r="S171" s="87">
        <f t="shared" si="81"/>
        <v>2.9481656200000002E-4</v>
      </c>
      <c r="T171" s="206">
        <f t="shared" si="76"/>
        <v>5.8368405384046597E-3</v>
      </c>
      <c r="U171" s="206"/>
      <c r="V171" s="94"/>
      <c r="W171" s="87"/>
      <c r="Y171" s="89"/>
      <c r="Z171" s="82">
        <v>0</v>
      </c>
      <c r="AA171" s="89"/>
      <c r="AB171" s="82">
        <v>0</v>
      </c>
      <c r="AC171" s="89"/>
      <c r="AD171" s="82">
        <v>0</v>
      </c>
      <c r="AE171" s="89">
        <f t="shared" si="73"/>
        <v>0</v>
      </c>
      <c r="AF171" s="89">
        <f t="shared" si="66"/>
        <v>0</v>
      </c>
      <c r="AG171" s="89">
        <f t="shared" si="74"/>
        <v>0</v>
      </c>
      <c r="AH171" s="100" t="e">
        <f t="shared" si="82"/>
        <v>#DIV/0!</v>
      </c>
      <c r="AI171" s="94" t="e">
        <f t="shared" si="83"/>
        <v>#DIV/0!</v>
      </c>
      <c r="AJ171" s="100" t="e">
        <f t="shared" si="84"/>
        <v>#DIV/0!</v>
      </c>
      <c r="AK171" s="93" t="str">
        <f t="shared" si="75"/>
        <v>no port overcoupled</v>
      </c>
      <c r="AL171" s="94" t="e">
        <f t="shared" si="70"/>
        <v>#DIV/0!</v>
      </c>
      <c r="AM171" s="94">
        <f t="shared" si="85"/>
        <v>1419912500</v>
      </c>
      <c r="AN171" s="87">
        <f t="shared" si="86"/>
        <v>1</v>
      </c>
    </row>
    <row r="172" spans="2:40" ht="21" x14ac:dyDescent="0.35">
      <c r="B172" s="108"/>
      <c r="C172" s="82"/>
      <c r="D172" s="108"/>
      <c r="E172" s="108"/>
      <c r="F172" s="108" t="s">
        <v>151</v>
      </c>
      <c r="G172" s="82">
        <f t="shared" si="77"/>
        <v>151</v>
      </c>
      <c r="H172" s="82">
        <v>4</v>
      </c>
      <c r="I172" s="86">
        <v>2785.3703833687</v>
      </c>
      <c r="J172" s="82"/>
      <c r="K172" s="82"/>
      <c r="L172" s="82" t="s">
        <v>155</v>
      </c>
      <c r="M172" s="82"/>
      <c r="N172" s="94">
        <v>25821699</v>
      </c>
      <c r="O172" s="87">
        <v>2.0743026E-4</v>
      </c>
      <c r="P172" s="87">
        <v>3.0619472000000003E-4</v>
      </c>
      <c r="Q172" s="87">
        <f t="shared" si="80"/>
        <v>9.8764460000000024E-5</v>
      </c>
      <c r="R172" s="87">
        <v>1.3428341999999999E-4</v>
      </c>
      <c r="S172" s="87">
        <f t="shared" si="81"/>
        <v>-7.3146840000000012E-5</v>
      </c>
      <c r="T172" s="206">
        <f t="shared" si="76"/>
        <v>5.837704652274938E-3</v>
      </c>
      <c r="U172" s="206"/>
      <c r="V172" s="94"/>
      <c r="W172" s="87"/>
      <c r="Y172" s="89"/>
      <c r="Z172" s="82">
        <v>0</v>
      </c>
      <c r="AA172" s="89"/>
      <c r="AB172" s="82">
        <v>0</v>
      </c>
      <c r="AC172" s="89"/>
      <c r="AD172" s="82">
        <v>0</v>
      </c>
      <c r="AE172" s="89">
        <f t="shared" si="73"/>
        <v>0</v>
      </c>
      <c r="AF172" s="89">
        <f t="shared" si="66"/>
        <v>0</v>
      </c>
      <c r="AG172" s="89">
        <f t="shared" si="74"/>
        <v>0</v>
      </c>
      <c r="AH172" s="100" t="e">
        <f t="shared" si="82"/>
        <v>#DIV/0!</v>
      </c>
      <c r="AI172" s="94" t="e">
        <f t="shared" si="83"/>
        <v>#DIV/0!</v>
      </c>
      <c r="AJ172" s="100" t="e">
        <f t="shared" si="84"/>
        <v>#DIV/0!</v>
      </c>
      <c r="AK172" s="93" t="str">
        <f t="shared" si="75"/>
        <v>no port overcoupled</v>
      </c>
      <c r="AL172" s="94" t="e">
        <f t="shared" si="70"/>
        <v>#DIV/0!</v>
      </c>
      <c r="AM172" s="94">
        <f t="shared" si="85"/>
        <v>25821699</v>
      </c>
      <c r="AN172" s="87">
        <f t="shared" si="86"/>
        <v>1</v>
      </c>
    </row>
    <row r="173" spans="2:40" ht="21" x14ac:dyDescent="0.35">
      <c r="B173" s="108"/>
      <c r="C173" s="82"/>
      <c r="D173" s="108"/>
      <c r="E173" s="108"/>
      <c r="F173" s="108" t="s">
        <v>151</v>
      </c>
      <c r="G173" s="82">
        <f t="shared" si="77"/>
        <v>152</v>
      </c>
      <c r="H173" s="82">
        <v>4</v>
      </c>
      <c r="I173" s="86">
        <v>2785.3844764828814</v>
      </c>
      <c r="J173" s="82"/>
      <c r="K173" s="82"/>
      <c r="L173" s="82" t="s">
        <v>155</v>
      </c>
      <c r="M173" s="82"/>
      <c r="N173" s="94">
        <v>63917175</v>
      </c>
      <c r="O173" s="87">
        <v>3.7070346000000002E-5</v>
      </c>
      <c r="P173" s="87">
        <v>3.0515612999999999E-5</v>
      </c>
      <c r="Q173" s="87">
        <f t="shared" si="80"/>
        <v>-6.5547330000000038E-6</v>
      </c>
      <c r="R173" s="87">
        <v>5.5998736000000003E-6</v>
      </c>
      <c r="S173" s="87">
        <f t="shared" si="81"/>
        <v>-3.1470472399999999E-5</v>
      </c>
      <c r="T173" s="206">
        <f t="shared" si="76"/>
        <v>5.8377341892581385E-3</v>
      </c>
      <c r="U173" s="206"/>
      <c r="V173" s="94"/>
      <c r="W173" s="87"/>
      <c r="Y173" s="89"/>
      <c r="Z173" s="82">
        <v>0</v>
      </c>
      <c r="AA173" s="89"/>
      <c r="AB173" s="82">
        <v>0</v>
      </c>
      <c r="AC173" s="89"/>
      <c r="AD173" s="82">
        <v>0</v>
      </c>
      <c r="AE173" s="89">
        <f t="shared" si="73"/>
        <v>0</v>
      </c>
      <c r="AF173" s="89">
        <f t="shared" si="66"/>
        <v>0</v>
      </c>
      <c r="AG173" s="89">
        <f t="shared" si="74"/>
        <v>0</v>
      </c>
      <c r="AH173" s="100" t="e">
        <f t="shared" si="82"/>
        <v>#DIV/0!</v>
      </c>
      <c r="AI173" s="94" t="e">
        <f t="shared" si="83"/>
        <v>#DIV/0!</v>
      </c>
      <c r="AJ173" s="100" t="e">
        <f t="shared" si="84"/>
        <v>#DIV/0!</v>
      </c>
      <c r="AK173" s="93" t="str">
        <f t="shared" si="75"/>
        <v>no port overcoupled</v>
      </c>
      <c r="AL173" s="94" t="e">
        <f t="shared" si="70"/>
        <v>#DIV/0!</v>
      </c>
      <c r="AM173" s="94">
        <f t="shared" si="85"/>
        <v>63917175</v>
      </c>
      <c r="AN173" s="87">
        <f t="shared" si="86"/>
        <v>1</v>
      </c>
    </row>
    <row r="174" spans="2:40" ht="21" x14ac:dyDescent="0.35">
      <c r="B174" s="108"/>
      <c r="C174" s="82"/>
      <c r="D174" s="108"/>
      <c r="E174" s="108"/>
      <c r="F174" s="108" t="s">
        <v>151</v>
      </c>
      <c r="G174" s="82">
        <f t="shared" si="77"/>
        <v>153</v>
      </c>
      <c r="H174" s="82"/>
      <c r="I174" s="86">
        <v>2785.7959754267636</v>
      </c>
      <c r="J174" s="82"/>
      <c r="K174" s="82"/>
      <c r="L174" s="82" t="s">
        <v>155</v>
      </c>
      <c r="M174" s="82"/>
      <c r="N174" s="94">
        <v>22604899</v>
      </c>
      <c r="O174" s="87">
        <v>2.7089687000000001E-4</v>
      </c>
      <c r="P174" s="87">
        <v>7.6240735000000006E-5</v>
      </c>
      <c r="Q174" s="87">
        <f t="shared" si="80"/>
        <v>-1.94656135E-4</v>
      </c>
      <c r="R174" s="87">
        <v>7.8936831999999995E-4</v>
      </c>
      <c r="S174" s="87">
        <f t="shared" si="81"/>
        <v>5.1847144999999989E-4</v>
      </c>
      <c r="T174" s="206">
        <f t="shared" si="76"/>
        <v>5.8385966272712121E-3</v>
      </c>
      <c r="U174" s="206"/>
      <c r="V174" s="94"/>
      <c r="W174" s="87"/>
      <c r="Y174" s="89"/>
      <c r="Z174" s="82">
        <v>0</v>
      </c>
      <c r="AA174" s="89"/>
      <c r="AB174" s="82">
        <v>0</v>
      </c>
      <c r="AC174" s="89"/>
      <c r="AD174" s="82">
        <v>0</v>
      </c>
      <c r="AE174" s="89">
        <f t="shared" si="73"/>
        <v>0</v>
      </c>
      <c r="AF174" s="89">
        <f t="shared" si="66"/>
        <v>0</v>
      </c>
      <c r="AG174" s="89">
        <f t="shared" si="74"/>
        <v>0</v>
      </c>
      <c r="AH174" s="100" t="e">
        <f t="shared" si="82"/>
        <v>#DIV/0!</v>
      </c>
      <c r="AI174" s="94" t="e">
        <f t="shared" si="83"/>
        <v>#DIV/0!</v>
      </c>
      <c r="AJ174" s="100" t="e">
        <f t="shared" si="84"/>
        <v>#DIV/0!</v>
      </c>
      <c r="AK174" s="93" t="str">
        <f t="shared" si="75"/>
        <v>no port overcoupled</v>
      </c>
      <c r="AL174" s="94" t="e">
        <f t="shared" si="70"/>
        <v>#DIV/0!</v>
      </c>
      <c r="AM174" s="94">
        <f t="shared" si="85"/>
        <v>22604899</v>
      </c>
      <c r="AN174" s="87">
        <f t="shared" si="86"/>
        <v>1</v>
      </c>
    </row>
    <row r="175" spans="2:40" ht="21" x14ac:dyDescent="0.35">
      <c r="B175" s="108"/>
      <c r="C175" s="82"/>
      <c r="D175" s="108"/>
      <c r="E175" s="108"/>
      <c r="F175" s="108" t="s">
        <v>151</v>
      </c>
      <c r="G175" s="82">
        <f t="shared" si="77"/>
        <v>154</v>
      </c>
      <c r="H175" s="82"/>
      <c r="I175" s="86">
        <v>2785.8086692246438</v>
      </c>
      <c r="J175" s="82"/>
      <c r="K175" s="82"/>
      <c r="L175" s="82" t="s">
        <v>155</v>
      </c>
      <c r="M175" s="82"/>
      <c r="N175" s="94">
        <v>78142104</v>
      </c>
      <c r="O175" s="87">
        <v>1.7577348000000001E-4</v>
      </c>
      <c r="P175" s="87">
        <v>3.6750065999999999E-5</v>
      </c>
      <c r="Q175" s="87">
        <f t="shared" si="80"/>
        <v>-1.39023414E-4</v>
      </c>
      <c r="R175" s="87">
        <v>1.3821695999999999E-5</v>
      </c>
      <c r="S175" s="87">
        <f t="shared" si="81"/>
        <v>-1.6195178400000001E-4</v>
      </c>
      <c r="T175" s="206">
        <f t="shared" si="76"/>
        <v>5.8386232315043099E-3</v>
      </c>
      <c r="U175" s="206"/>
      <c r="V175" s="94"/>
      <c r="W175" s="87"/>
      <c r="Y175" s="89"/>
      <c r="Z175" s="82">
        <v>0</v>
      </c>
      <c r="AA175" s="89"/>
      <c r="AB175" s="82">
        <v>0</v>
      </c>
      <c r="AC175" s="89"/>
      <c r="AD175" s="82">
        <v>0</v>
      </c>
      <c r="AE175" s="89">
        <f t="shared" si="73"/>
        <v>0</v>
      </c>
      <c r="AF175" s="89">
        <f t="shared" si="66"/>
        <v>0</v>
      </c>
      <c r="AG175" s="89">
        <f t="shared" si="74"/>
        <v>0</v>
      </c>
      <c r="AH175" s="100" t="e">
        <f t="shared" si="82"/>
        <v>#DIV/0!</v>
      </c>
      <c r="AI175" s="94" t="e">
        <f t="shared" si="83"/>
        <v>#DIV/0!</v>
      </c>
      <c r="AJ175" s="100" t="e">
        <f t="shared" si="84"/>
        <v>#DIV/0!</v>
      </c>
      <c r="AK175" s="93" t="str">
        <f t="shared" si="75"/>
        <v>no port overcoupled</v>
      </c>
      <c r="AL175" s="94" t="e">
        <f t="shared" si="70"/>
        <v>#DIV/0!</v>
      </c>
      <c r="AM175" s="94">
        <f t="shared" si="85"/>
        <v>78142104</v>
      </c>
      <c r="AN175" s="87">
        <f t="shared" si="86"/>
        <v>1</v>
      </c>
    </row>
    <row r="176" spans="2:40" ht="21" x14ac:dyDescent="0.35">
      <c r="B176" s="216"/>
      <c r="C176" s="149"/>
      <c r="D176" s="216"/>
      <c r="E176" s="216"/>
      <c r="F176" s="216" t="s">
        <v>149</v>
      </c>
      <c r="G176" s="149">
        <f t="shared" si="77"/>
        <v>155</v>
      </c>
      <c r="H176" s="149">
        <v>9</v>
      </c>
      <c r="I176" s="150">
        <v>3075.9361145524822</v>
      </c>
      <c r="J176" s="149"/>
      <c r="K176" s="149"/>
      <c r="L176" s="149" t="s">
        <v>155</v>
      </c>
      <c r="M176" s="149"/>
      <c r="N176" s="196">
        <v>25955.84</v>
      </c>
      <c r="O176" s="217">
        <v>9.3149070000000004E-5</v>
      </c>
      <c r="P176" s="217">
        <v>0.1302295</v>
      </c>
      <c r="Q176" s="217">
        <f t="shared" si="80"/>
        <v>0.13013635093000001</v>
      </c>
      <c r="R176" s="217">
        <v>6.2564234999999996E-2</v>
      </c>
      <c r="S176" s="217">
        <f t="shared" si="81"/>
        <v>6.2471085929999996E-2</v>
      </c>
      <c r="T176" s="218">
        <f t="shared" si="76"/>
        <v>6.4466853935262183E-3</v>
      </c>
      <c r="U176" s="218"/>
      <c r="V176" s="196">
        <f t="shared" ref="V176:V185" si="87">N176*MAX(Q176,S176)/T176</f>
        <v>523958.91791383631</v>
      </c>
      <c r="W176" s="217"/>
      <c r="Y176" s="89"/>
      <c r="Z176" s="82">
        <v>0</v>
      </c>
      <c r="AA176" s="89"/>
      <c r="AB176" s="82">
        <v>0</v>
      </c>
      <c r="AC176" s="89"/>
      <c r="AD176" s="82">
        <v>0</v>
      </c>
      <c r="AE176" s="89">
        <f t="shared" si="73"/>
        <v>0</v>
      </c>
      <c r="AF176" s="89">
        <f t="shared" si="66"/>
        <v>0</v>
      </c>
      <c r="AG176" s="89">
        <f t="shared" si="74"/>
        <v>0</v>
      </c>
      <c r="AH176" s="100" t="e">
        <f t="shared" si="82"/>
        <v>#DIV/0!</v>
      </c>
      <c r="AI176" s="94" t="e">
        <f t="shared" si="83"/>
        <v>#DIV/0!</v>
      </c>
      <c r="AJ176" s="100" t="e">
        <f t="shared" si="84"/>
        <v>#DIV/0!</v>
      </c>
      <c r="AK176" s="93" t="str">
        <f t="shared" si="75"/>
        <v>no port overcoupled</v>
      </c>
      <c r="AL176" s="94" t="e">
        <f t="shared" si="70"/>
        <v>#DIV/0!</v>
      </c>
      <c r="AM176" s="94">
        <f t="shared" si="85"/>
        <v>25955.84</v>
      </c>
      <c r="AN176" s="87">
        <f t="shared" si="86"/>
        <v>1</v>
      </c>
    </row>
    <row r="177" spans="2:40" ht="21" x14ac:dyDescent="0.35">
      <c r="B177" s="216"/>
      <c r="C177" s="149"/>
      <c r="D177" s="216"/>
      <c r="E177" s="216"/>
      <c r="F177" s="216" t="s">
        <v>149</v>
      </c>
      <c r="G177" s="149">
        <f t="shared" si="77"/>
        <v>156</v>
      </c>
      <c r="H177" s="149">
        <v>9</v>
      </c>
      <c r="I177" s="150">
        <v>3076.0144762653808</v>
      </c>
      <c r="J177" s="149"/>
      <c r="K177" s="149"/>
      <c r="L177" s="149" t="s">
        <v>155</v>
      </c>
      <c r="M177" s="149"/>
      <c r="N177" s="196">
        <v>27218.018</v>
      </c>
      <c r="O177" s="217">
        <v>6.2626206999999998E-4</v>
      </c>
      <c r="P177" s="217">
        <v>6.6313437000000003E-2</v>
      </c>
      <c r="Q177" s="217">
        <f t="shared" si="80"/>
        <v>6.5687174930000009E-2</v>
      </c>
      <c r="R177" s="217">
        <v>0.12612337000000001</v>
      </c>
      <c r="S177" s="217">
        <f t="shared" si="81"/>
        <v>0.12549710793000002</v>
      </c>
      <c r="T177" s="218">
        <f t="shared" si="76"/>
        <v>6.4468496275321089E-3</v>
      </c>
      <c r="U177" s="218"/>
      <c r="V177" s="196">
        <f t="shared" si="87"/>
        <v>529837.47720733855</v>
      </c>
      <c r="W177" s="217"/>
      <c r="Y177" s="89"/>
      <c r="Z177" s="82">
        <v>0</v>
      </c>
      <c r="AA177" s="89"/>
      <c r="AB177" s="82">
        <v>0</v>
      </c>
      <c r="AC177" s="89"/>
      <c r="AD177" s="82">
        <v>0</v>
      </c>
      <c r="AE177" s="89">
        <f t="shared" si="73"/>
        <v>0</v>
      </c>
      <c r="AF177" s="89">
        <f t="shared" si="66"/>
        <v>0</v>
      </c>
      <c r="AG177" s="89">
        <f t="shared" si="74"/>
        <v>0</v>
      </c>
      <c r="AH177" s="100" t="e">
        <f t="shared" si="82"/>
        <v>#DIV/0!</v>
      </c>
      <c r="AI177" s="94" t="e">
        <f t="shared" si="83"/>
        <v>#DIV/0!</v>
      </c>
      <c r="AJ177" s="100" t="e">
        <f t="shared" si="84"/>
        <v>#DIV/0!</v>
      </c>
      <c r="AK177" s="93" t="str">
        <f t="shared" si="75"/>
        <v>no port overcoupled</v>
      </c>
      <c r="AL177" s="94" t="e">
        <f t="shared" si="70"/>
        <v>#DIV/0!</v>
      </c>
      <c r="AM177" s="94">
        <f t="shared" si="85"/>
        <v>27218.018</v>
      </c>
      <c r="AN177" s="87">
        <f t="shared" si="86"/>
        <v>1</v>
      </c>
    </row>
    <row r="178" spans="2:40" ht="21" x14ac:dyDescent="0.35">
      <c r="B178" s="216"/>
      <c r="C178" s="149"/>
      <c r="D178" s="216"/>
      <c r="E178" s="216"/>
      <c r="F178" s="216" t="s">
        <v>150</v>
      </c>
      <c r="G178" s="149">
        <f t="shared" si="77"/>
        <v>157</v>
      </c>
      <c r="H178" s="149">
        <v>8</v>
      </c>
      <c r="I178" s="150">
        <v>3076.9938977254487</v>
      </c>
      <c r="J178" s="149"/>
      <c r="K178" s="149"/>
      <c r="L178" s="149" t="s">
        <v>155</v>
      </c>
      <c r="M178" s="149"/>
      <c r="N178" s="196">
        <v>736282.42</v>
      </c>
      <c r="O178" s="217">
        <v>7.7335013000000006E-5</v>
      </c>
      <c r="P178" s="217">
        <v>6.2910813999999997E-3</v>
      </c>
      <c r="Q178" s="217">
        <f t="shared" si="80"/>
        <v>6.2137463869999998E-3</v>
      </c>
      <c r="R178" s="217">
        <v>4.2869131000000003E-3</v>
      </c>
      <c r="S178" s="217">
        <f t="shared" si="81"/>
        <v>4.2095780870000004E-3</v>
      </c>
      <c r="T178" s="218">
        <f t="shared" si="76"/>
        <v>6.4489023431235854E-3</v>
      </c>
      <c r="U178" s="218"/>
      <c r="V178" s="196">
        <f t="shared" si="87"/>
        <v>709434.25464722386</v>
      </c>
      <c r="W178" s="217"/>
      <c r="Y178" s="89"/>
      <c r="Z178" s="82">
        <v>0</v>
      </c>
      <c r="AA178" s="89"/>
      <c r="AB178" s="82">
        <v>0</v>
      </c>
      <c r="AC178" s="89"/>
      <c r="AD178" s="82">
        <v>0</v>
      </c>
      <c r="AE178" s="89">
        <f t="shared" si="73"/>
        <v>0</v>
      </c>
      <c r="AF178" s="89">
        <f t="shared" si="66"/>
        <v>0</v>
      </c>
      <c r="AG178" s="89">
        <f t="shared" si="74"/>
        <v>0</v>
      </c>
      <c r="AH178" s="100" t="e">
        <f t="shared" si="82"/>
        <v>#DIV/0!</v>
      </c>
      <c r="AI178" s="94" t="e">
        <f t="shared" si="83"/>
        <v>#DIV/0!</v>
      </c>
      <c r="AJ178" s="100" t="e">
        <f t="shared" si="84"/>
        <v>#DIV/0!</v>
      </c>
      <c r="AK178" s="93" t="str">
        <f t="shared" si="75"/>
        <v>no port overcoupled</v>
      </c>
      <c r="AL178" s="94" t="e">
        <f t="shared" si="70"/>
        <v>#DIV/0!</v>
      </c>
      <c r="AM178" s="94">
        <f t="shared" si="85"/>
        <v>736282.42</v>
      </c>
      <c r="AN178" s="87">
        <f t="shared" si="86"/>
        <v>1</v>
      </c>
    </row>
    <row r="179" spans="2:40" ht="21" x14ac:dyDescent="0.35">
      <c r="B179" s="216"/>
      <c r="C179" s="149"/>
      <c r="D179" s="216"/>
      <c r="E179" s="216"/>
      <c r="F179" s="216" t="s">
        <v>150</v>
      </c>
      <c r="G179" s="149">
        <f t="shared" si="77"/>
        <v>158</v>
      </c>
      <c r="H179" s="149">
        <v>8</v>
      </c>
      <c r="I179" s="150">
        <v>3077.0518694008074</v>
      </c>
      <c r="J179" s="149"/>
      <c r="K179" s="149"/>
      <c r="L179" s="149" t="s">
        <v>155</v>
      </c>
      <c r="M179" s="149"/>
      <c r="N179" s="196">
        <v>535034.28</v>
      </c>
      <c r="O179" s="217">
        <v>5.9029392999999997E-6</v>
      </c>
      <c r="P179" s="217">
        <v>4.8658787000000004E-3</v>
      </c>
      <c r="Q179" s="217">
        <f t="shared" si="80"/>
        <v>4.8599757607000003E-3</v>
      </c>
      <c r="R179" s="217">
        <v>8.6124843000000006E-3</v>
      </c>
      <c r="S179" s="217">
        <f t="shared" si="81"/>
        <v>8.6065813607000014E-3</v>
      </c>
      <c r="T179" s="218">
        <f t="shared" si="76"/>
        <v>6.4490238427707984E-3</v>
      </c>
      <c r="U179" s="218"/>
      <c r="V179" s="196">
        <f t="shared" si="87"/>
        <v>714033.03412274318</v>
      </c>
      <c r="W179" s="217"/>
      <c r="Y179" s="89"/>
      <c r="Z179" s="82">
        <v>0</v>
      </c>
      <c r="AA179" s="89"/>
      <c r="AB179" s="82">
        <v>0</v>
      </c>
      <c r="AC179" s="89"/>
      <c r="AD179" s="82">
        <v>0</v>
      </c>
      <c r="AE179" s="89">
        <f t="shared" si="73"/>
        <v>0</v>
      </c>
      <c r="AF179" s="89">
        <f t="shared" si="66"/>
        <v>0</v>
      </c>
      <c r="AG179" s="89">
        <f t="shared" si="74"/>
        <v>0</v>
      </c>
      <c r="AH179" s="100" t="e">
        <f t="shared" si="82"/>
        <v>#DIV/0!</v>
      </c>
      <c r="AI179" s="94" t="e">
        <f t="shared" si="83"/>
        <v>#DIV/0!</v>
      </c>
      <c r="AJ179" s="100" t="e">
        <f t="shared" si="84"/>
        <v>#DIV/0!</v>
      </c>
      <c r="AK179" s="93" t="str">
        <f t="shared" si="75"/>
        <v>no port overcoupled</v>
      </c>
      <c r="AL179" s="94" t="e">
        <f t="shared" si="70"/>
        <v>#DIV/0!</v>
      </c>
      <c r="AM179" s="94">
        <f t="shared" si="85"/>
        <v>535034.28</v>
      </c>
      <c r="AN179" s="87">
        <f t="shared" si="86"/>
        <v>1</v>
      </c>
    </row>
    <row r="180" spans="2:40" ht="21" x14ac:dyDescent="0.35">
      <c r="B180" s="216"/>
      <c r="C180" s="149"/>
      <c r="D180" s="216"/>
      <c r="E180" s="216"/>
      <c r="F180" s="216" t="s">
        <v>150</v>
      </c>
      <c r="G180" s="149">
        <f t="shared" si="77"/>
        <v>159</v>
      </c>
      <c r="H180" s="149"/>
      <c r="I180" s="150">
        <v>3077.7760155869682</v>
      </c>
      <c r="J180" s="149"/>
      <c r="K180" s="149"/>
      <c r="L180" s="149" t="s">
        <v>155</v>
      </c>
      <c r="M180" s="149"/>
      <c r="N180" s="196">
        <v>175699.37</v>
      </c>
      <c r="O180" s="217">
        <v>2.0643212999999999E-4</v>
      </c>
      <c r="P180" s="217">
        <v>9.8718889000000004E-3</v>
      </c>
      <c r="Q180" s="217">
        <f t="shared" si="80"/>
        <v>9.6654567700000006E-3</v>
      </c>
      <c r="R180" s="217">
        <v>2.1281425999999999E-2</v>
      </c>
      <c r="S180" s="217">
        <f t="shared" si="81"/>
        <v>2.1074993869999999E-2</v>
      </c>
      <c r="T180" s="218">
        <f t="shared" si="76"/>
        <v>6.4505415409502279E-3</v>
      </c>
      <c r="U180" s="218"/>
      <c r="V180" s="196">
        <f t="shared" si="87"/>
        <v>574039.1131823319</v>
      </c>
      <c r="W180" s="217"/>
      <c r="Y180" s="89"/>
      <c r="Z180" s="82">
        <v>0</v>
      </c>
      <c r="AA180" s="89"/>
      <c r="AB180" s="82">
        <v>0</v>
      </c>
      <c r="AC180" s="89"/>
      <c r="AD180" s="82">
        <v>0</v>
      </c>
      <c r="AE180" s="89">
        <f t="shared" si="73"/>
        <v>0</v>
      </c>
      <c r="AF180" s="89">
        <f t="shared" si="66"/>
        <v>0</v>
      </c>
      <c r="AG180" s="89">
        <f t="shared" si="74"/>
        <v>0</v>
      </c>
      <c r="AH180" s="100" t="e">
        <f t="shared" si="82"/>
        <v>#DIV/0!</v>
      </c>
      <c r="AI180" s="94" t="e">
        <f t="shared" si="83"/>
        <v>#DIV/0!</v>
      </c>
      <c r="AJ180" s="100" t="e">
        <f t="shared" si="84"/>
        <v>#DIV/0!</v>
      </c>
      <c r="AK180" s="93" t="str">
        <f t="shared" si="75"/>
        <v>no port overcoupled</v>
      </c>
      <c r="AL180" s="94" t="e">
        <f t="shared" si="70"/>
        <v>#DIV/0!</v>
      </c>
      <c r="AM180" s="94">
        <f t="shared" si="85"/>
        <v>175699.37</v>
      </c>
      <c r="AN180" s="87">
        <f t="shared" si="86"/>
        <v>1</v>
      </c>
    </row>
    <row r="181" spans="2:40" ht="21" x14ac:dyDescent="0.35">
      <c r="B181" s="216"/>
      <c r="C181" s="149"/>
      <c r="D181" s="216"/>
      <c r="E181" s="216"/>
      <c r="F181" s="216" t="s">
        <v>150</v>
      </c>
      <c r="G181" s="149">
        <f t="shared" si="77"/>
        <v>160</v>
      </c>
      <c r="H181" s="149"/>
      <c r="I181" s="150">
        <v>3077.7838117777928</v>
      </c>
      <c r="J181" s="149"/>
      <c r="K181" s="149"/>
      <c r="L181" s="149" t="s">
        <v>155</v>
      </c>
      <c r="M181" s="149"/>
      <c r="N181" s="196">
        <v>170048.43</v>
      </c>
      <c r="O181" s="217">
        <v>1.1047374000000001E-3</v>
      </c>
      <c r="P181" s="217">
        <v>2.4067492999999999E-2</v>
      </c>
      <c r="Q181" s="217">
        <f t="shared" si="80"/>
        <v>2.2962755599999999E-2</v>
      </c>
      <c r="R181" s="217">
        <v>1.2789063999999999E-2</v>
      </c>
      <c r="S181" s="217">
        <f t="shared" si="81"/>
        <v>1.1684326599999999E-2</v>
      </c>
      <c r="T181" s="218">
        <f t="shared" si="76"/>
        <v>6.450557880557959E-3</v>
      </c>
      <c r="U181" s="218"/>
      <c r="V181" s="196">
        <f t="shared" si="87"/>
        <v>605339.97377540823</v>
      </c>
      <c r="W181" s="217"/>
      <c r="Y181" s="89"/>
      <c r="Z181" s="82">
        <v>0</v>
      </c>
      <c r="AA181" s="89"/>
      <c r="AB181" s="82">
        <v>0</v>
      </c>
      <c r="AC181" s="89"/>
      <c r="AD181" s="82">
        <v>0</v>
      </c>
      <c r="AE181" s="89">
        <f t="shared" si="73"/>
        <v>0</v>
      </c>
      <c r="AF181" s="89">
        <f t="shared" si="66"/>
        <v>0</v>
      </c>
      <c r="AG181" s="89">
        <f t="shared" si="74"/>
        <v>0</v>
      </c>
      <c r="AH181" s="100" t="e">
        <f t="shared" si="82"/>
        <v>#DIV/0!</v>
      </c>
      <c r="AI181" s="94" t="e">
        <f t="shared" si="83"/>
        <v>#DIV/0!</v>
      </c>
      <c r="AJ181" s="100" t="e">
        <f t="shared" si="84"/>
        <v>#DIV/0!</v>
      </c>
      <c r="AK181" s="93" t="str">
        <f t="shared" si="75"/>
        <v>no port overcoupled</v>
      </c>
      <c r="AL181" s="94" t="e">
        <f t="shared" si="70"/>
        <v>#DIV/0!</v>
      </c>
      <c r="AM181" s="94">
        <f t="shared" si="85"/>
        <v>170048.43</v>
      </c>
      <c r="AN181" s="87">
        <f t="shared" si="86"/>
        <v>1</v>
      </c>
    </row>
    <row r="182" spans="2:40" ht="21" x14ac:dyDescent="0.35">
      <c r="B182" s="216"/>
      <c r="C182" s="149"/>
      <c r="D182" s="216"/>
      <c r="E182" s="216"/>
      <c r="F182" s="216" t="s">
        <v>150</v>
      </c>
      <c r="G182" s="149">
        <f t="shared" si="77"/>
        <v>161</v>
      </c>
      <c r="H182" s="149"/>
      <c r="I182" s="150">
        <v>3079.2350027338825</v>
      </c>
      <c r="J182" s="149"/>
      <c r="K182" s="149"/>
      <c r="L182" s="149" t="s">
        <v>155</v>
      </c>
      <c r="M182" s="149"/>
      <c r="N182" s="196">
        <v>92248.664000000004</v>
      </c>
      <c r="O182" s="217">
        <v>4.9849859999999998E-4</v>
      </c>
      <c r="P182" s="217">
        <v>0.10056266</v>
      </c>
      <c r="Q182" s="217">
        <f t="shared" si="80"/>
        <v>0.1000641614</v>
      </c>
      <c r="R182" s="217">
        <v>4.9787929999999996E-3</v>
      </c>
      <c r="S182" s="217">
        <f t="shared" si="81"/>
        <v>4.4802943999999994E-3</v>
      </c>
      <c r="T182" s="218">
        <f t="shared" si="76"/>
        <v>6.4535993518991808E-3</v>
      </c>
      <c r="U182" s="218"/>
      <c r="V182" s="196">
        <f t="shared" si="87"/>
        <v>1430331.3081736183</v>
      </c>
      <c r="W182" s="217"/>
      <c r="Y182" s="89"/>
      <c r="Z182" s="82">
        <v>0</v>
      </c>
      <c r="AA182" s="89"/>
      <c r="AB182" s="82">
        <v>0</v>
      </c>
      <c r="AC182" s="89"/>
      <c r="AD182" s="82">
        <v>0</v>
      </c>
      <c r="AE182" s="89">
        <f t="shared" si="73"/>
        <v>0</v>
      </c>
      <c r="AF182" s="89">
        <f t="shared" si="66"/>
        <v>0</v>
      </c>
      <c r="AG182" s="89">
        <f t="shared" si="74"/>
        <v>0</v>
      </c>
      <c r="AH182" s="100" t="e">
        <f t="shared" si="82"/>
        <v>#DIV/0!</v>
      </c>
      <c r="AI182" s="94" t="e">
        <f t="shared" si="83"/>
        <v>#DIV/0!</v>
      </c>
      <c r="AJ182" s="100" t="e">
        <f t="shared" si="84"/>
        <v>#DIV/0!</v>
      </c>
      <c r="AK182" s="93" t="str">
        <f t="shared" si="75"/>
        <v>no port overcoupled</v>
      </c>
      <c r="AL182" s="94" t="e">
        <f t="shared" si="70"/>
        <v>#DIV/0!</v>
      </c>
      <c r="AM182" s="94">
        <f t="shared" si="85"/>
        <v>92248.664000000004</v>
      </c>
      <c r="AN182" s="87">
        <f t="shared" si="86"/>
        <v>1</v>
      </c>
    </row>
    <row r="183" spans="2:40" ht="21" x14ac:dyDescent="0.35">
      <c r="B183" s="216"/>
      <c r="C183" s="149"/>
      <c r="D183" s="216"/>
      <c r="E183" s="216"/>
      <c r="F183" s="216" t="s">
        <v>150</v>
      </c>
      <c r="G183" s="149">
        <f t="shared" si="77"/>
        <v>162</v>
      </c>
      <c r="H183" s="216"/>
      <c r="I183" s="150">
        <v>3079.2729841763585</v>
      </c>
      <c r="J183" s="149"/>
      <c r="K183" s="149"/>
      <c r="L183" s="149" t="s">
        <v>155</v>
      </c>
      <c r="M183" s="149"/>
      <c r="N183" s="196">
        <v>90515.370999999999</v>
      </c>
      <c r="O183" s="217">
        <v>2.2062026E-4</v>
      </c>
      <c r="P183" s="217">
        <v>5.7158299999999999E-3</v>
      </c>
      <c r="Q183" s="217">
        <f t="shared" si="80"/>
        <v>5.4952097399999997E-3</v>
      </c>
      <c r="R183" s="217">
        <v>0.11238958</v>
      </c>
      <c r="S183" s="217">
        <f t="shared" si="81"/>
        <v>0.11216895974</v>
      </c>
      <c r="T183" s="218">
        <f t="shared" si="76"/>
        <v>6.4536789551163211E-3</v>
      </c>
      <c r="U183" s="218"/>
      <c r="V183" s="196">
        <f t="shared" si="87"/>
        <v>1573213.5230403889</v>
      </c>
      <c r="W183" s="217"/>
      <c r="Y183" s="89"/>
      <c r="Z183" s="82">
        <v>0</v>
      </c>
      <c r="AA183" s="89"/>
      <c r="AB183" s="82">
        <v>0</v>
      </c>
      <c r="AC183" s="89"/>
      <c r="AD183" s="82">
        <v>0</v>
      </c>
      <c r="AE183" s="89">
        <f t="shared" si="73"/>
        <v>0</v>
      </c>
      <c r="AF183" s="89">
        <f t="shared" si="66"/>
        <v>0</v>
      </c>
      <c r="AG183" s="89">
        <f t="shared" si="74"/>
        <v>0</v>
      </c>
      <c r="AH183" s="100" t="e">
        <f t="shared" si="82"/>
        <v>#DIV/0!</v>
      </c>
      <c r="AI183" s="94" t="e">
        <f t="shared" si="83"/>
        <v>#DIV/0!</v>
      </c>
      <c r="AJ183" s="100" t="e">
        <f t="shared" si="84"/>
        <v>#DIV/0!</v>
      </c>
      <c r="AK183" s="93" t="str">
        <f t="shared" si="75"/>
        <v>no port overcoupled</v>
      </c>
      <c r="AL183" s="94" t="e">
        <f t="shared" si="70"/>
        <v>#DIV/0!</v>
      </c>
      <c r="AM183" s="94">
        <f t="shared" si="85"/>
        <v>90515.370999999999</v>
      </c>
      <c r="AN183" s="87">
        <f t="shared" si="86"/>
        <v>1</v>
      </c>
    </row>
    <row r="184" spans="2:40" ht="21" x14ac:dyDescent="0.35">
      <c r="B184" s="216"/>
      <c r="C184" s="149"/>
      <c r="D184" s="216"/>
      <c r="E184" s="216"/>
      <c r="F184" s="216" t="s">
        <v>150</v>
      </c>
      <c r="G184" s="149">
        <f t="shared" si="77"/>
        <v>163</v>
      </c>
      <c r="H184" s="216"/>
      <c r="I184" s="150">
        <v>3081.9663682037544</v>
      </c>
      <c r="J184" s="149"/>
      <c r="K184" s="149"/>
      <c r="L184" s="149" t="s">
        <v>155</v>
      </c>
      <c r="M184" s="149"/>
      <c r="N184" s="196">
        <v>50819.250999999997</v>
      </c>
      <c r="O184" s="217">
        <v>1.4691279999999999E-4</v>
      </c>
      <c r="P184" s="217">
        <v>0.90147827000000003</v>
      </c>
      <c r="Q184" s="217">
        <f t="shared" si="80"/>
        <v>0.90133135720000002</v>
      </c>
      <c r="R184" s="217">
        <v>3.5854074E-2</v>
      </c>
      <c r="S184" s="217">
        <f t="shared" si="81"/>
        <v>3.5707161199999997E-2</v>
      </c>
      <c r="T184" s="218">
        <f t="shared" si="76"/>
        <v>6.4593238706223436E-3</v>
      </c>
      <c r="U184" s="218"/>
      <c r="V184" s="196">
        <f t="shared" si="87"/>
        <v>7091297.0758507941</v>
      </c>
      <c r="W184" s="217"/>
      <c r="Y184" s="89"/>
      <c r="Z184" s="82">
        <v>0</v>
      </c>
      <c r="AA184" s="89"/>
      <c r="AB184" s="82">
        <v>0</v>
      </c>
      <c r="AC184" s="89"/>
      <c r="AD184" s="82">
        <v>0</v>
      </c>
      <c r="AE184" s="89">
        <f t="shared" si="73"/>
        <v>0</v>
      </c>
      <c r="AF184" s="89">
        <f t="shared" si="66"/>
        <v>0</v>
      </c>
      <c r="AG184" s="89">
        <f t="shared" si="74"/>
        <v>0</v>
      </c>
      <c r="AH184" s="100" t="e">
        <f t="shared" si="82"/>
        <v>#DIV/0!</v>
      </c>
      <c r="AI184" s="94" t="e">
        <f t="shared" si="83"/>
        <v>#DIV/0!</v>
      </c>
      <c r="AJ184" s="100" t="e">
        <f t="shared" si="84"/>
        <v>#DIV/0!</v>
      </c>
      <c r="AK184" s="93" t="str">
        <f t="shared" si="75"/>
        <v>no port overcoupled</v>
      </c>
      <c r="AL184" s="94" t="e">
        <f t="shared" si="70"/>
        <v>#DIV/0!</v>
      </c>
      <c r="AM184" s="94">
        <f t="shared" si="85"/>
        <v>50819.250999999997</v>
      </c>
      <c r="AN184" s="87">
        <f t="shared" si="86"/>
        <v>1</v>
      </c>
    </row>
    <row r="185" spans="2:40" ht="21" x14ac:dyDescent="0.35">
      <c r="B185" s="216"/>
      <c r="C185" s="149"/>
      <c r="D185" s="216"/>
      <c r="E185" s="216"/>
      <c r="F185" s="216" t="s">
        <v>150</v>
      </c>
      <c r="G185" s="149">
        <f t="shared" si="77"/>
        <v>164</v>
      </c>
      <c r="H185" s="216"/>
      <c r="I185" s="150">
        <v>3081.996153650749</v>
      </c>
      <c r="J185" s="149"/>
      <c r="K185" s="149"/>
      <c r="L185" s="149" t="s">
        <v>155</v>
      </c>
      <c r="M185" s="149"/>
      <c r="N185" s="196">
        <v>46330.663999999997</v>
      </c>
      <c r="O185" s="217">
        <v>8.4984082000000001E-4</v>
      </c>
      <c r="P185" s="217">
        <v>3.306079E-2</v>
      </c>
      <c r="Q185" s="217">
        <f t="shared" si="80"/>
        <v>3.2210949179999997E-2</v>
      </c>
      <c r="R185" s="217">
        <v>0.93698848000000001</v>
      </c>
      <c r="S185" s="217">
        <f t="shared" si="81"/>
        <v>0.93613863918000007</v>
      </c>
      <c r="T185" s="218">
        <f t="shared" si="76"/>
        <v>6.4593862963031531E-3</v>
      </c>
      <c r="U185" s="218"/>
      <c r="V185" s="196">
        <f t="shared" si="87"/>
        <v>6714558.1266889879</v>
      </c>
      <c r="W185" s="217"/>
      <c r="Y185" s="89"/>
      <c r="Z185" s="82">
        <v>0</v>
      </c>
      <c r="AA185" s="89"/>
      <c r="AB185" s="82">
        <v>0</v>
      </c>
      <c r="AC185" s="89"/>
      <c r="AD185" s="82">
        <v>0</v>
      </c>
      <c r="AE185" s="89">
        <f t="shared" si="73"/>
        <v>0</v>
      </c>
      <c r="AF185" s="89">
        <f t="shared" si="66"/>
        <v>0</v>
      </c>
      <c r="AG185" s="89">
        <f t="shared" si="74"/>
        <v>0</v>
      </c>
      <c r="AH185" s="100" t="e">
        <f t="shared" si="82"/>
        <v>#DIV/0!</v>
      </c>
      <c r="AI185" s="94" t="e">
        <f t="shared" si="83"/>
        <v>#DIV/0!</v>
      </c>
      <c r="AJ185" s="100" t="e">
        <f t="shared" si="84"/>
        <v>#DIV/0!</v>
      </c>
      <c r="AK185" s="93" t="str">
        <f t="shared" si="75"/>
        <v>no port overcoupled</v>
      </c>
      <c r="AL185" s="94" t="e">
        <f t="shared" si="70"/>
        <v>#DIV/0!</v>
      </c>
      <c r="AM185" s="94">
        <f t="shared" si="85"/>
        <v>46330.663999999997</v>
      </c>
      <c r="AN185" s="87">
        <f t="shared" si="86"/>
        <v>1</v>
      </c>
    </row>
  </sheetData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098" r:id="rId4">
          <objectPr defaultSize="0" autoPict="0" r:id="rId5">
            <anchor moveWithCells="1" sizeWithCells="1">
              <from>
                <xdr:col>12</xdr:col>
                <xdr:colOff>304800</xdr:colOff>
                <xdr:row>7</xdr:row>
                <xdr:rowOff>114300</xdr:rowOff>
              </from>
              <to>
                <xdr:col>12</xdr:col>
                <xdr:colOff>2647950</xdr:colOff>
                <xdr:row>11</xdr:row>
                <xdr:rowOff>133350</xdr:rowOff>
              </to>
            </anchor>
          </objectPr>
        </oleObject>
      </mc:Choice>
      <mc:Fallback>
        <oleObject progId="Equation.3" shapeId="4098" r:id="rId4"/>
      </mc:Fallback>
    </mc:AlternateContent>
    <mc:AlternateContent xmlns:mc="http://schemas.openxmlformats.org/markup-compatibility/2006">
      <mc:Choice Requires="x14">
        <oleObject progId="Equation.3" shapeId="4099" r:id="rId6">
          <objectPr defaultSize="0" autoPict="0" r:id="rId7">
            <anchor moveWithCells="1" sizeWithCells="1">
              <from>
                <xdr:col>12</xdr:col>
                <xdr:colOff>390525</xdr:colOff>
                <xdr:row>3</xdr:row>
                <xdr:rowOff>200025</xdr:rowOff>
              </from>
              <to>
                <xdr:col>12</xdr:col>
                <xdr:colOff>2085975</xdr:colOff>
                <xdr:row>6</xdr:row>
                <xdr:rowOff>209550</xdr:rowOff>
              </to>
            </anchor>
          </objectPr>
        </oleObject>
      </mc:Choice>
      <mc:Fallback>
        <oleObject progId="Equation.3" shapeId="4099" r:id="rId6"/>
      </mc:Fallback>
    </mc:AlternateContent>
    <mc:AlternateContent xmlns:mc="http://schemas.openxmlformats.org/markup-compatibility/2006">
      <mc:Choice Requires="x14">
        <oleObject progId="Equation.3" shapeId="4100" r:id="rId8">
          <objectPr defaultSize="0" autoPict="0" r:id="rId9">
            <anchor moveWithCells="1" sizeWithCells="1">
              <from>
                <xdr:col>12</xdr:col>
                <xdr:colOff>257175</xdr:colOff>
                <xdr:row>12</xdr:row>
                <xdr:rowOff>47625</xdr:rowOff>
              </from>
              <to>
                <xdr:col>12</xdr:col>
                <xdr:colOff>2428875</xdr:colOff>
                <xdr:row>14</xdr:row>
                <xdr:rowOff>438150</xdr:rowOff>
              </to>
            </anchor>
          </objectPr>
        </oleObject>
      </mc:Choice>
      <mc:Fallback>
        <oleObject progId="Equation.3" shapeId="4100" r:id="rId8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Y179"/>
  <sheetViews>
    <sheetView topLeftCell="A7" zoomScale="55" zoomScaleNormal="55" workbookViewId="0">
      <selection activeCell="L3" sqref="L3"/>
    </sheetView>
  </sheetViews>
  <sheetFormatPr defaultRowHeight="18" x14ac:dyDescent="0.2"/>
  <cols>
    <col min="1" max="1" width="23.5703125" style="18" bestFit="1" customWidth="1"/>
    <col min="2" max="2" width="32.42578125" style="23" customWidth="1"/>
    <col min="3" max="3" width="63.140625" style="23" bestFit="1" customWidth="1"/>
    <col min="4" max="4" width="16.28515625" style="18" bestFit="1" customWidth="1"/>
    <col min="5" max="5" width="36.42578125" style="18" bestFit="1" customWidth="1"/>
    <col min="6" max="6" width="34.42578125" style="18" bestFit="1" customWidth="1"/>
    <col min="7" max="7" width="34.42578125" style="18" customWidth="1"/>
    <col min="8" max="8" width="23.5703125" style="24" bestFit="1" customWidth="1"/>
    <col min="9" max="9" width="32.85546875" style="24" bestFit="1" customWidth="1"/>
    <col min="10" max="10" width="51.5703125" style="24" customWidth="1"/>
    <col min="11" max="11" width="47.85546875" style="24" customWidth="1"/>
    <col min="12" max="12" width="29.140625" style="18" customWidth="1"/>
    <col min="13" max="13" width="101.28515625" style="18" bestFit="1" customWidth="1"/>
    <col min="14" max="14" width="102" style="18" bestFit="1" customWidth="1"/>
    <col min="15" max="20" width="9.140625" style="18"/>
    <col min="21" max="21" width="73.140625" style="18" bestFit="1" customWidth="1"/>
    <col min="22" max="24" width="9.140625" style="18"/>
    <col min="25" max="25" width="10.140625" style="19" bestFit="1" customWidth="1"/>
    <col min="26" max="16384" width="9.140625" style="18"/>
  </cols>
  <sheetData>
    <row r="1" spans="2:15" x14ac:dyDescent="0.2">
      <c r="B1" s="2" t="s">
        <v>66</v>
      </c>
      <c r="C1" s="3"/>
      <c r="D1" s="4"/>
    </row>
    <row r="2" spans="2:15" x14ac:dyDescent="0.2">
      <c r="B2" s="5" t="s">
        <v>67</v>
      </c>
      <c r="C2" s="6"/>
    </row>
    <row r="3" spans="2:15" x14ac:dyDescent="0.2">
      <c r="B3" s="8"/>
      <c r="C3" s="9" t="s">
        <v>128</v>
      </c>
    </row>
    <row r="4" spans="2:15" ht="18.75" thickBot="1" x14ac:dyDescent="0.25">
      <c r="B4" s="8"/>
      <c r="C4" s="9">
        <f>1.30025/B17</f>
        <v>0.99951164411462978</v>
      </c>
    </row>
    <row r="5" spans="2:15" x14ac:dyDescent="0.2">
      <c r="B5" s="11"/>
      <c r="C5" s="9"/>
      <c r="M5" s="302" t="s">
        <v>181</v>
      </c>
      <c r="N5" s="303"/>
      <c r="O5" s="304"/>
    </row>
    <row r="6" spans="2:15" x14ac:dyDescent="0.2">
      <c r="B6" s="11"/>
      <c r="C6" s="7"/>
      <c r="M6" s="305" t="s">
        <v>183</v>
      </c>
      <c r="N6" s="39" t="s">
        <v>70</v>
      </c>
      <c r="O6" s="301" t="s">
        <v>69</v>
      </c>
    </row>
    <row r="7" spans="2:15" ht="51.75" customHeight="1" x14ac:dyDescent="0.2">
      <c r="B7" s="36" t="s">
        <v>121</v>
      </c>
      <c r="C7" s="37" t="s">
        <v>83</v>
      </c>
      <c r="M7" s="306" t="s">
        <v>182</v>
      </c>
      <c r="N7" s="34" t="s">
        <v>70</v>
      </c>
      <c r="O7" s="35" t="s">
        <v>68</v>
      </c>
    </row>
    <row r="8" spans="2:15" ht="18.75" thickBot="1" x14ac:dyDescent="0.25">
      <c r="B8" s="297" t="s">
        <v>124</v>
      </c>
      <c r="C8" s="297" t="s">
        <v>125</v>
      </c>
      <c r="D8" s="298" t="s">
        <v>123</v>
      </c>
      <c r="E8" s="298" t="s">
        <v>126</v>
      </c>
      <c r="F8" s="298" t="s">
        <v>127</v>
      </c>
      <c r="G8" s="298" t="s">
        <v>129</v>
      </c>
      <c r="H8" s="299" t="s">
        <v>71</v>
      </c>
      <c r="I8" s="299" t="s">
        <v>180</v>
      </c>
      <c r="J8" s="300" t="s">
        <v>173</v>
      </c>
      <c r="K8" s="300" t="s">
        <v>172</v>
      </c>
      <c r="M8" s="307" t="s">
        <v>184</v>
      </c>
      <c r="N8" s="308" t="s">
        <v>70</v>
      </c>
      <c r="O8" s="309"/>
    </row>
    <row r="9" spans="2:15" x14ac:dyDescent="0.25">
      <c r="B9" s="26">
        <v>1.2773516632899999</v>
      </c>
      <c r="C9" s="26">
        <f t="shared" ref="C9:C40" si="0">B9*$C$4*1000</f>
        <v>1276.7278610875449</v>
      </c>
      <c r="D9" s="27" t="s">
        <v>87</v>
      </c>
      <c r="E9" s="27" t="s">
        <v>72</v>
      </c>
      <c r="F9" s="27">
        <v>1</v>
      </c>
      <c r="G9" s="41">
        <v>30913707000</v>
      </c>
      <c r="H9" s="38">
        <v>30913707000</v>
      </c>
      <c r="I9" s="39"/>
      <c r="J9" s="242">
        <v>17772264.495923191</v>
      </c>
      <c r="K9" s="242"/>
    </row>
    <row r="10" spans="2:15" x14ac:dyDescent="0.25">
      <c r="B10" s="28">
        <v>1.2794187758</v>
      </c>
      <c r="C10" s="28">
        <f t="shared" si="0"/>
        <v>1278.7939641109849</v>
      </c>
      <c r="D10" s="29" t="s">
        <v>87</v>
      </c>
      <c r="E10" s="29" t="s">
        <v>72</v>
      </c>
      <c r="F10" s="29">
        <v>2</v>
      </c>
      <c r="G10" s="42">
        <v>10352711000</v>
      </c>
      <c r="H10" s="39">
        <v>10352711000</v>
      </c>
      <c r="I10" s="39"/>
      <c r="J10" s="242">
        <v>2619753.7256042203</v>
      </c>
      <c r="K10" s="242"/>
    </row>
    <row r="11" spans="2:15" x14ac:dyDescent="0.25">
      <c r="B11" s="28">
        <v>1.2826007052399999</v>
      </c>
      <c r="C11" s="28">
        <f t="shared" si="0"/>
        <v>1281.9743396370161</v>
      </c>
      <c r="D11" s="29" t="s">
        <v>87</v>
      </c>
      <c r="E11" s="29" t="s">
        <v>72</v>
      </c>
      <c r="F11" s="29">
        <v>3</v>
      </c>
      <c r="G11" s="42">
        <v>7928496700</v>
      </c>
      <c r="H11" s="39">
        <v>7928496700</v>
      </c>
      <c r="I11" s="39"/>
      <c r="J11" s="242">
        <v>80065892.210963205</v>
      </c>
      <c r="K11" s="242"/>
    </row>
    <row r="12" spans="2:15" x14ac:dyDescent="0.25">
      <c r="B12" s="28">
        <v>1.28652748344</v>
      </c>
      <c r="C12" s="28">
        <f t="shared" si="0"/>
        <v>1285.8992001717716</v>
      </c>
      <c r="D12" s="29" t="s">
        <v>87</v>
      </c>
      <c r="E12" s="29" t="s">
        <v>72</v>
      </c>
      <c r="F12" s="29">
        <v>4</v>
      </c>
      <c r="G12" s="42">
        <v>11535765000</v>
      </c>
      <c r="H12" s="39">
        <v>11535765000</v>
      </c>
      <c r="I12" s="39"/>
      <c r="J12" s="242">
        <v>3780444.2651938498</v>
      </c>
      <c r="K12" s="242"/>
    </row>
    <row r="13" spans="2:15" x14ac:dyDescent="0.25">
      <c r="B13" s="28">
        <v>1.2907350522900001</v>
      </c>
      <c r="C13" s="28">
        <f t="shared" si="0"/>
        <v>1290.1047142307607</v>
      </c>
      <c r="D13" s="29" t="s">
        <v>87</v>
      </c>
      <c r="E13" s="29" t="s">
        <v>72</v>
      </c>
      <c r="F13" s="29">
        <v>5</v>
      </c>
      <c r="G13" s="42">
        <v>78131226000</v>
      </c>
      <c r="H13" s="39">
        <v>78131226000</v>
      </c>
      <c r="I13" s="39"/>
      <c r="J13" s="242">
        <v>1816699766.3543041</v>
      </c>
      <c r="K13" s="242"/>
    </row>
    <row r="14" spans="2:15" x14ac:dyDescent="0.25">
      <c r="B14" s="28">
        <v>1.2947187231600001</v>
      </c>
      <c r="C14" s="28">
        <f t="shared" si="0"/>
        <v>1294.0864396516461</v>
      </c>
      <c r="D14" s="29" t="s">
        <v>87</v>
      </c>
      <c r="E14" s="29" t="s">
        <v>72</v>
      </c>
      <c r="F14" s="29">
        <v>6</v>
      </c>
      <c r="G14" s="42">
        <v>45372025000</v>
      </c>
      <c r="H14" s="39">
        <v>45372025000</v>
      </c>
      <c r="I14" s="39"/>
      <c r="J14" s="242">
        <v>382499042.79349244</v>
      </c>
      <c r="K14" s="242"/>
    </row>
    <row r="15" spans="2:15" x14ac:dyDescent="0.25">
      <c r="B15" s="28">
        <v>1.2979883275799999</v>
      </c>
      <c r="C15" s="28">
        <f t="shared" si="0"/>
        <v>1297.3544473410843</v>
      </c>
      <c r="D15" s="29" t="s">
        <v>87</v>
      </c>
      <c r="E15" s="29" t="s">
        <v>72</v>
      </c>
      <c r="F15" s="29">
        <v>7</v>
      </c>
      <c r="G15" s="42">
        <v>47786822000</v>
      </c>
      <c r="H15" s="39">
        <v>47786822000</v>
      </c>
      <c r="I15" s="39"/>
      <c r="J15" s="242">
        <v>249243022.52827621</v>
      </c>
      <c r="K15" s="242"/>
      <c r="L15" s="20"/>
    </row>
    <row r="16" spans="2:15" x14ac:dyDescent="0.25">
      <c r="B16" s="28">
        <v>1.3001289279800001</v>
      </c>
      <c r="C16" s="28">
        <f t="shared" si="0"/>
        <v>1299.4940023662812</v>
      </c>
      <c r="D16" s="29" t="s">
        <v>87</v>
      </c>
      <c r="E16" s="29" t="s">
        <v>72</v>
      </c>
      <c r="F16" s="29">
        <v>8</v>
      </c>
      <c r="G16" s="42">
        <v>9802399700</v>
      </c>
      <c r="H16" s="39">
        <v>9802399700</v>
      </c>
      <c r="I16" s="39"/>
      <c r="J16" s="242">
        <v>1706755116.2851849</v>
      </c>
      <c r="K16" s="242"/>
      <c r="L16" s="20"/>
    </row>
    <row r="17" spans="2:13" x14ac:dyDescent="0.25">
      <c r="B17" s="28">
        <v>1.3008852949899998</v>
      </c>
      <c r="C17" s="28">
        <f t="shared" si="0"/>
        <v>1300.25</v>
      </c>
      <c r="D17" s="29" t="s">
        <v>87</v>
      </c>
      <c r="E17" s="29" t="s">
        <v>72</v>
      </c>
      <c r="F17" s="29">
        <v>9</v>
      </c>
      <c r="G17" s="42">
        <v>14079933000</v>
      </c>
      <c r="H17" s="39">
        <v>14079933000</v>
      </c>
      <c r="I17" s="39"/>
      <c r="J17" s="242">
        <v>14264564569422.301</v>
      </c>
      <c r="K17" s="242"/>
      <c r="L17" s="20"/>
      <c r="M17" s="14" t="s">
        <v>122</v>
      </c>
    </row>
    <row r="18" spans="2:13" x14ac:dyDescent="0.25">
      <c r="B18" s="12"/>
      <c r="C18" s="12"/>
      <c r="D18" s="13"/>
      <c r="E18" s="13"/>
      <c r="F18" s="13"/>
      <c r="G18" s="44"/>
      <c r="H18" s="17"/>
      <c r="I18" s="17"/>
      <c r="J18" s="243"/>
      <c r="K18" s="164"/>
      <c r="L18" s="20"/>
      <c r="M18" s="18" t="s">
        <v>76</v>
      </c>
    </row>
    <row r="19" spans="2:13" x14ac:dyDescent="0.25">
      <c r="B19" s="12"/>
      <c r="C19" s="12"/>
      <c r="D19" s="13"/>
      <c r="E19" s="13"/>
      <c r="F19" s="13"/>
      <c r="G19" s="44"/>
      <c r="H19" s="17"/>
      <c r="I19" s="17"/>
      <c r="J19" s="244"/>
      <c r="K19" s="165"/>
      <c r="L19" s="20"/>
      <c r="M19" s="18" t="s">
        <v>76</v>
      </c>
    </row>
    <row r="20" spans="2:13" x14ac:dyDescent="0.25">
      <c r="B20" s="12"/>
      <c r="C20" s="12"/>
      <c r="D20" s="13"/>
      <c r="E20" s="13"/>
      <c r="F20" s="13"/>
      <c r="G20" s="44"/>
      <c r="H20" s="17"/>
      <c r="I20" s="17"/>
      <c r="J20" s="244"/>
      <c r="K20" s="165"/>
      <c r="L20" s="20"/>
      <c r="M20" s="18" t="s">
        <v>76</v>
      </c>
    </row>
    <row r="21" spans="2:13" x14ac:dyDescent="0.25">
      <c r="B21" s="12"/>
      <c r="C21" s="12"/>
      <c r="D21" s="13"/>
      <c r="E21" s="13"/>
      <c r="F21" s="13"/>
      <c r="G21" s="44"/>
      <c r="H21" s="17"/>
      <c r="I21" s="17"/>
      <c r="J21" s="244"/>
      <c r="K21" s="165"/>
      <c r="L21" s="20"/>
      <c r="M21" s="18" t="s">
        <v>76</v>
      </c>
    </row>
    <row r="22" spans="2:13" x14ac:dyDescent="0.25">
      <c r="B22" s="32">
        <v>1.6209529999999999</v>
      </c>
      <c r="C22" s="32">
        <f t="shared" si="0"/>
        <v>1620.1613980625414</v>
      </c>
      <c r="D22" s="33" t="s">
        <v>89</v>
      </c>
      <c r="E22" s="33" t="s">
        <v>88</v>
      </c>
      <c r="F22" s="33">
        <v>1</v>
      </c>
      <c r="G22" s="43">
        <v>205888.96</v>
      </c>
      <c r="H22" s="34">
        <v>205888.96</v>
      </c>
      <c r="I22" s="34"/>
      <c r="J22" s="245"/>
      <c r="K22" s="248">
        <v>310114.99956939433</v>
      </c>
      <c r="L22" s="20"/>
    </row>
    <row r="23" spans="2:13" x14ac:dyDescent="0.25">
      <c r="B23" s="32">
        <v>1.6209613999999999</v>
      </c>
      <c r="C23" s="32">
        <f t="shared" si="0"/>
        <v>1620.1697939603519</v>
      </c>
      <c r="D23" s="33" t="s">
        <v>89</v>
      </c>
      <c r="E23" s="33" t="s">
        <v>90</v>
      </c>
      <c r="F23" s="33">
        <v>1</v>
      </c>
      <c r="G23" s="43">
        <v>368992.8</v>
      </c>
      <c r="H23" s="34">
        <v>368992.8</v>
      </c>
      <c r="I23" s="34"/>
      <c r="J23" s="245"/>
      <c r="K23" s="248">
        <v>1320456.602216267</v>
      </c>
      <c r="L23" s="20"/>
    </row>
    <row r="24" spans="2:13" x14ac:dyDescent="0.25">
      <c r="B24" s="32">
        <v>1.6282239000000001</v>
      </c>
      <c r="C24" s="32">
        <f t="shared" si="0"/>
        <v>1627.4287472757344</v>
      </c>
      <c r="D24" s="33" t="s">
        <v>89</v>
      </c>
      <c r="E24" s="33" t="s">
        <v>91</v>
      </c>
      <c r="F24" s="33">
        <v>2</v>
      </c>
      <c r="G24" s="43">
        <v>113905.04</v>
      </c>
      <c r="H24" s="34">
        <v>113905.04</v>
      </c>
      <c r="I24" s="34"/>
      <c r="J24" s="245"/>
      <c r="K24" s="248">
        <v>4554187.3224611236</v>
      </c>
      <c r="L24" s="20"/>
    </row>
    <row r="25" spans="2:13" x14ac:dyDescent="0.25">
      <c r="B25" s="32">
        <v>1.6282449999999999</v>
      </c>
      <c r="C25" s="32">
        <f t="shared" si="0"/>
        <v>1627.4498369714254</v>
      </c>
      <c r="D25" s="33" t="s">
        <v>89</v>
      </c>
      <c r="E25" s="33" t="s">
        <v>73</v>
      </c>
      <c r="F25" s="33">
        <v>2</v>
      </c>
      <c r="G25" s="43">
        <v>66279.524000000005</v>
      </c>
      <c r="H25" s="34">
        <v>66279.524000000005</v>
      </c>
      <c r="I25" s="34"/>
      <c r="J25" s="245"/>
      <c r="K25" s="248">
        <v>2689381.1774372174</v>
      </c>
      <c r="L25" s="20"/>
    </row>
    <row r="26" spans="2:13" x14ac:dyDescent="0.25">
      <c r="B26" s="32">
        <v>1.6406795999999999</v>
      </c>
      <c r="C26" s="32">
        <f t="shared" si="0"/>
        <v>1639.8783644613331</v>
      </c>
      <c r="D26" s="33" t="s">
        <v>89</v>
      </c>
      <c r="E26" s="33" t="s">
        <v>73</v>
      </c>
      <c r="F26" s="33">
        <v>3</v>
      </c>
      <c r="G26" s="43">
        <v>52635.593000000001</v>
      </c>
      <c r="H26" s="34">
        <v>52635.593000000001</v>
      </c>
      <c r="I26" s="34"/>
      <c r="J26" s="245"/>
      <c r="K26" s="248">
        <v>686015.12741305027</v>
      </c>
      <c r="L26" s="20"/>
    </row>
    <row r="27" spans="2:13" x14ac:dyDescent="0.25">
      <c r="B27" s="32">
        <v>1.6407341</v>
      </c>
      <c r="C27" s="32">
        <f t="shared" si="0"/>
        <v>1639.9328378459375</v>
      </c>
      <c r="D27" s="33" t="s">
        <v>89</v>
      </c>
      <c r="E27" s="33" t="s">
        <v>73</v>
      </c>
      <c r="F27" s="33">
        <v>3</v>
      </c>
      <c r="G27" s="43">
        <v>35557.879999999997</v>
      </c>
      <c r="H27" s="34">
        <v>35557.879999999997</v>
      </c>
      <c r="I27" s="34"/>
      <c r="J27" s="245"/>
      <c r="K27" s="248">
        <v>272433.42312793073</v>
      </c>
      <c r="L27" s="20"/>
    </row>
    <row r="28" spans="2:13" x14ac:dyDescent="0.25">
      <c r="B28" s="32">
        <v>1.6581809000000001</v>
      </c>
      <c r="C28" s="32">
        <f t="shared" si="0"/>
        <v>1657.3711175984768</v>
      </c>
      <c r="D28" s="33" t="s">
        <v>89</v>
      </c>
      <c r="E28" s="33" t="s">
        <v>73</v>
      </c>
      <c r="F28" s="33">
        <v>4</v>
      </c>
      <c r="G28" s="43">
        <v>28938.863000000001</v>
      </c>
      <c r="H28" s="34">
        <v>28938.863000000001</v>
      </c>
      <c r="I28" s="34"/>
      <c r="J28" s="245"/>
      <c r="K28" s="248">
        <v>6970743.1734576738</v>
      </c>
      <c r="L28" s="20"/>
    </row>
    <row r="29" spans="2:13" x14ac:dyDescent="0.25">
      <c r="B29" s="32">
        <v>1.6583018999999999</v>
      </c>
      <c r="C29" s="32">
        <f t="shared" si="0"/>
        <v>1657.4920585074142</v>
      </c>
      <c r="D29" s="33" t="s">
        <v>89</v>
      </c>
      <c r="E29" s="33" t="s">
        <v>73</v>
      </c>
      <c r="F29" s="33">
        <v>4</v>
      </c>
      <c r="G29" s="43">
        <v>24066.030999999999</v>
      </c>
      <c r="H29" s="34">
        <v>24066.030999999999</v>
      </c>
      <c r="I29" s="34"/>
      <c r="J29" s="245"/>
      <c r="K29" s="248">
        <v>5170292.1014267383</v>
      </c>
      <c r="L29" s="20"/>
    </row>
    <row r="30" spans="2:13" ht="20.25" customHeight="1" x14ac:dyDescent="0.25">
      <c r="B30" s="32">
        <v>1.6801488</v>
      </c>
      <c r="C30" s="32">
        <f t="shared" si="0"/>
        <v>1679.3282894452225</v>
      </c>
      <c r="D30" s="33" t="s">
        <v>89</v>
      </c>
      <c r="E30" s="33" t="s">
        <v>73</v>
      </c>
      <c r="F30" s="33">
        <v>5</v>
      </c>
      <c r="G30" s="43">
        <v>17885.68</v>
      </c>
      <c r="H30" s="34">
        <v>17885.68</v>
      </c>
      <c r="I30" s="34"/>
      <c r="J30" s="245"/>
      <c r="K30" s="248">
        <v>39885.923719036138</v>
      </c>
      <c r="L30" s="20"/>
    </row>
    <row r="31" spans="2:13" x14ac:dyDescent="0.25">
      <c r="B31" s="32">
        <v>1.6803378</v>
      </c>
      <c r="C31" s="32">
        <f t="shared" si="0"/>
        <v>1679.5171971459599</v>
      </c>
      <c r="D31" s="33" t="s">
        <v>89</v>
      </c>
      <c r="E31" s="33" t="s">
        <v>73</v>
      </c>
      <c r="F31" s="33">
        <v>5</v>
      </c>
      <c r="G31" s="43">
        <v>17934.985000000001</v>
      </c>
      <c r="H31" s="34">
        <v>17934.985000000001</v>
      </c>
      <c r="I31" s="34"/>
      <c r="J31" s="245"/>
      <c r="K31" s="248">
        <v>82609.802325787779</v>
      </c>
      <c r="L31" s="20"/>
    </row>
    <row r="32" spans="2:13" x14ac:dyDescent="0.25">
      <c r="B32" s="32">
        <v>1.7055946</v>
      </c>
      <c r="C32" s="32">
        <f t="shared" si="0"/>
        <v>1704.7616628390342</v>
      </c>
      <c r="D32" s="33" t="s">
        <v>89</v>
      </c>
      <c r="E32" s="33" t="s">
        <v>73</v>
      </c>
      <c r="F32" s="33">
        <v>6</v>
      </c>
      <c r="G32" s="296">
        <v>12119.721</v>
      </c>
      <c r="H32" s="34">
        <v>12119.721</v>
      </c>
      <c r="I32" s="34"/>
      <c r="J32" s="245"/>
      <c r="K32" s="247">
        <v>32809568.859990481</v>
      </c>
      <c r="L32" s="20"/>
      <c r="M32" s="21" t="s">
        <v>75</v>
      </c>
    </row>
    <row r="33" spans="2:13" x14ac:dyDescent="0.25">
      <c r="B33" s="32">
        <v>1.7058449</v>
      </c>
      <c r="C33" s="32">
        <f t="shared" si="0"/>
        <v>1705.011840603556</v>
      </c>
      <c r="D33" s="33" t="s">
        <v>89</v>
      </c>
      <c r="E33" s="33" t="s">
        <v>73</v>
      </c>
      <c r="F33" s="33">
        <v>6</v>
      </c>
      <c r="G33" s="296">
        <v>13792.931</v>
      </c>
      <c r="H33" s="34">
        <v>13792.931</v>
      </c>
      <c r="I33" s="34"/>
      <c r="J33" s="245"/>
      <c r="K33" s="247">
        <v>35995720.40305531</v>
      </c>
      <c r="L33" s="20"/>
      <c r="M33" s="21" t="s">
        <v>75</v>
      </c>
    </row>
    <row r="34" spans="2:13" x14ac:dyDescent="0.25">
      <c r="B34" s="32">
        <v>1.7331665000000001</v>
      </c>
      <c r="C34" s="32">
        <f t="shared" si="0"/>
        <v>1732.3200979393985</v>
      </c>
      <c r="D34" s="33" t="s">
        <v>89</v>
      </c>
      <c r="E34" s="33" t="s">
        <v>73</v>
      </c>
      <c r="F34" s="33">
        <v>7</v>
      </c>
      <c r="G34" s="296">
        <v>8799.8516999999993</v>
      </c>
      <c r="H34" s="34">
        <v>8799.8516999999993</v>
      </c>
      <c r="I34" s="34"/>
      <c r="J34" s="245"/>
      <c r="K34" s="247">
        <v>38129338.899333276</v>
      </c>
      <c r="L34" s="20"/>
      <c r="M34" s="21" t="s">
        <v>75</v>
      </c>
    </row>
    <row r="35" spans="2:13" x14ac:dyDescent="0.25">
      <c r="B35" s="32">
        <v>1.7334357</v>
      </c>
      <c r="C35" s="32">
        <f t="shared" si="0"/>
        <v>1732.5891664739941</v>
      </c>
      <c r="D35" s="33" t="s">
        <v>89</v>
      </c>
      <c r="E35" s="33" t="s">
        <v>73</v>
      </c>
      <c r="F35" s="33">
        <v>7</v>
      </c>
      <c r="G35" s="296">
        <v>10740.15</v>
      </c>
      <c r="H35" s="34">
        <v>10740.15</v>
      </c>
      <c r="I35" s="34"/>
      <c r="J35" s="245"/>
      <c r="K35" s="247">
        <v>45706687.832546324</v>
      </c>
      <c r="L35" s="20"/>
      <c r="M35" s="21" t="s">
        <v>75</v>
      </c>
    </row>
    <row r="36" spans="2:13" x14ac:dyDescent="0.25">
      <c r="B36" s="32">
        <v>1.7612132999999999</v>
      </c>
      <c r="C36" s="32">
        <f t="shared" si="0"/>
        <v>1760.3532011195525</v>
      </c>
      <c r="D36" s="33" t="s">
        <v>89</v>
      </c>
      <c r="E36" s="33" t="s">
        <v>73</v>
      </c>
      <c r="F36" s="33">
        <v>8</v>
      </c>
      <c r="G36" s="43">
        <v>6648.2683999999999</v>
      </c>
      <c r="H36" s="34">
        <v>6648.2683999999999</v>
      </c>
      <c r="I36" s="34"/>
      <c r="J36" s="245"/>
      <c r="K36" s="248">
        <v>4677564.3757221065</v>
      </c>
      <c r="L36" s="20"/>
    </row>
    <row r="37" spans="2:13" x14ac:dyDescent="0.25">
      <c r="B37" s="32">
        <v>1.7614874</v>
      </c>
      <c r="C37" s="32">
        <f t="shared" si="0"/>
        <v>1760.6271672612047</v>
      </c>
      <c r="D37" s="33" t="s">
        <v>89</v>
      </c>
      <c r="E37" s="33" t="s">
        <v>73</v>
      </c>
      <c r="F37" s="33">
        <v>8</v>
      </c>
      <c r="G37" s="43">
        <v>8451.0648999999994</v>
      </c>
      <c r="H37" s="34">
        <v>8451.0648999999994</v>
      </c>
      <c r="I37" s="34"/>
      <c r="J37" s="245"/>
      <c r="K37" s="248">
        <v>5923623.7332932185</v>
      </c>
      <c r="L37" s="20"/>
    </row>
    <row r="38" spans="2:13" x14ac:dyDescent="0.25">
      <c r="B38" s="32">
        <v>1.7884974</v>
      </c>
      <c r="C38" s="32">
        <f t="shared" si="0"/>
        <v>1787.6239767687407</v>
      </c>
      <c r="D38" s="33" t="s">
        <v>89</v>
      </c>
      <c r="E38" s="33" t="s">
        <v>73</v>
      </c>
      <c r="F38" s="33">
        <v>9</v>
      </c>
      <c r="G38" s="43">
        <v>3896.0666000000001</v>
      </c>
      <c r="H38" s="34">
        <v>3896.0666000000001</v>
      </c>
      <c r="I38" s="34"/>
      <c r="J38" s="245"/>
      <c r="K38" s="248">
        <v>1195762.3621372178</v>
      </c>
      <c r="L38" s="20"/>
    </row>
    <row r="39" spans="2:13" x14ac:dyDescent="0.25">
      <c r="B39" s="32">
        <v>1.7888545</v>
      </c>
      <c r="C39" s="32">
        <f t="shared" si="0"/>
        <v>1787.9809023768539</v>
      </c>
      <c r="D39" s="33" t="s">
        <v>89</v>
      </c>
      <c r="E39" s="33" t="s">
        <v>73</v>
      </c>
      <c r="F39" s="33">
        <v>9</v>
      </c>
      <c r="G39" s="43">
        <v>4799.1392999999998</v>
      </c>
      <c r="H39" s="34">
        <v>4799.1392999999998</v>
      </c>
      <c r="I39" s="34"/>
      <c r="J39" s="245"/>
      <c r="K39" s="248">
        <v>1601751.4847456203</v>
      </c>
      <c r="L39" s="20"/>
    </row>
    <row r="40" spans="2:13" x14ac:dyDescent="0.25">
      <c r="B40" s="52">
        <v>1.7994706</v>
      </c>
      <c r="C40" s="52">
        <f t="shared" si="0"/>
        <v>1798.5918179419393</v>
      </c>
      <c r="D40" s="254" t="s">
        <v>89</v>
      </c>
      <c r="E40" s="254" t="s">
        <v>74</v>
      </c>
      <c r="F40" s="254">
        <v>9</v>
      </c>
      <c r="G40" s="256">
        <v>5525.8407999999999</v>
      </c>
      <c r="H40" s="255">
        <v>5525.8407999999999</v>
      </c>
      <c r="I40" s="255"/>
      <c r="J40" s="246"/>
      <c r="K40" s="249">
        <v>1128545.0490780263</v>
      </c>
      <c r="L40" s="20"/>
    </row>
    <row r="41" spans="2:13" x14ac:dyDescent="0.25">
      <c r="B41" s="52">
        <v>1.7997532000000001</v>
      </c>
      <c r="C41" s="52">
        <f t="shared" ref="C41:C72" si="1">B41*$C$4*1000</f>
        <v>1798.8742799325662</v>
      </c>
      <c r="D41" s="254" t="s">
        <v>89</v>
      </c>
      <c r="E41" s="254" t="s">
        <v>74</v>
      </c>
      <c r="F41" s="254">
        <v>9</v>
      </c>
      <c r="G41" s="256">
        <v>7325.652</v>
      </c>
      <c r="H41" s="255">
        <v>7325.652</v>
      </c>
      <c r="I41" s="255"/>
      <c r="J41" s="246"/>
      <c r="K41" s="249">
        <v>1361276.5203381844</v>
      </c>
      <c r="L41" s="20"/>
    </row>
    <row r="42" spans="2:13" x14ac:dyDescent="0.25">
      <c r="B42" s="52">
        <v>1.8377207</v>
      </c>
      <c r="C42" s="52">
        <f t="shared" si="1"/>
        <v>1836.8232382804883</v>
      </c>
      <c r="D42" s="254" t="s">
        <v>89</v>
      </c>
      <c r="E42" s="254" t="s">
        <v>74</v>
      </c>
      <c r="F42" s="254">
        <v>8</v>
      </c>
      <c r="G42" s="256">
        <v>20234.235000000001</v>
      </c>
      <c r="H42" s="255">
        <v>20234.235000000001</v>
      </c>
      <c r="I42" s="255"/>
      <c r="J42" s="246"/>
      <c r="K42" s="249">
        <v>2321434.8674158435</v>
      </c>
      <c r="L42" s="20"/>
    </row>
    <row r="43" spans="2:13" x14ac:dyDescent="0.25">
      <c r="B43" s="52">
        <v>1.8377615</v>
      </c>
      <c r="C43" s="52">
        <f t="shared" si="1"/>
        <v>1836.8640183555683</v>
      </c>
      <c r="D43" s="254" t="s">
        <v>89</v>
      </c>
      <c r="E43" s="254" t="s">
        <v>74</v>
      </c>
      <c r="F43" s="254">
        <v>8</v>
      </c>
      <c r="G43" s="256">
        <v>22579.011999999999</v>
      </c>
      <c r="H43" s="255">
        <v>22579.011999999999</v>
      </c>
      <c r="I43" s="255"/>
      <c r="J43" s="246"/>
      <c r="K43" s="249">
        <v>2679629.5361899659</v>
      </c>
      <c r="L43" s="20"/>
    </row>
    <row r="44" spans="2:13" x14ac:dyDescent="0.25">
      <c r="B44" s="52">
        <v>1.8533765</v>
      </c>
      <c r="C44" s="52">
        <f t="shared" si="1"/>
        <v>1852.4713926784182</v>
      </c>
      <c r="D44" s="254" t="s">
        <v>89</v>
      </c>
      <c r="E44" s="254" t="s">
        <v>74</v>
      </c>
      <c r="F44" s="254">
        <v>7</v>
      </c>
      <c r="G44" s="256">
        <v>19557.842000000001</v>
      </c>
      <c r="H44" s="255">
        <v>19557.842000000001</v>
      </c>
      <c r="I44" s="255"/>
      <c r="J44" s="246"/>
      <c r="K44" s="249">
        <v>1609121.2279661282</v>
      </c>
      <c r="L44" s="20"/>
    </row>
    <row r="45" spans="2:13" x14ac:dyDescent="0.25">
      <c r="B45" s="52">
        <v>1.8534121000000001</v>
      </c>
      <c r="C45" s="52">
        <f t="shared" si="1"/>
        <v>1852.5069752929489</v>
      </c>
      <c r="D45" s="254" t="s">
        <v>89</v>
      </c>
      <c r="E45" s="254" t="s">
        <v>74</v>
      </c>
      <c r="F45" s="254">
        <v>7</v>
      </c>
      <c r="G45" s="256">
        <v>20669.508999999998</v>
      </c>
      <c r="H45" s="255">
        <v>20669.508999999998</v>
      </c>
      <c r="I45" s="255"/>
      <c r="J45" s="246"/>
      <c r="K45" s="249">
        <v>1783048.3534421816</v>
      </c>
      <c r="L45" s="20"/>
    </row>
    <row r="46" spans="2:13" x14ac:dyDescent="0.25">
      <c r="B46" s="12"/>
      <c r="C46" s="12"/>
      <c r="D46" s="13"/>
      <c r="E46" s="13"/>
      <c r="F46" s="13"/>
      <c r="G46" s="44"/>
      <c r="H46" s="17"/>
      <c r="I46" s="17"/>
      <c r="J46" s="244"/>
      <c r="K46" s="165"/>
      <c r="L46" s="20"/>
      <c r="M46" s="18" t="s">
        <v>76</v>
      </c>
    </row>
    <row r="47" spans="2:13" x14ac:dyDescent="0.25">
      <c r="B47" s="12"/>
      <c r="C47" s="12"/>
      <c r="D47" s="13"/>
      <c r="E47" s="13"/>
      <c r="F47" s="13"/>
      <c r="G47" s="44"/>
      <c r="H47" s="17"/>
      <c r="I47" s="17"/>
      <c r="J47" s="244"/>
      <c r="K47" s="165"/>
      <c r="L47" s="20"/>
      <c r="M47" s="18" t="s">
        <v>76</v>
      </c>
    </row>
    <row r="48" spans="2:13" x14ac:dyDescent="0.25">
      <c r="B48" s="51">
        <v>1.865766</v>
      </c>
      <c r="C48" s="52">
        <f t="shared" si="1"/>
        <v>1864.8548421931764</v>
      </c>
      <c r="D48" s="254" t="s">
        <v>89</v>
      </c>
      <c r="E48" s="254" t="s">
        <v>74</v>
      </c>
      <c r="F48" s="53">
        <v>6</v>
      </c>
      <c r="G48" s="46">
        <v>25908.5</v>
      </c>
      <c r="H48" s="255">
        <v>25908.5</v>
      </c>
      <c r="I48" s="255"/>
      <c r="J48" s="246"/>
      <c r="K48" s="250">
        <v>41355925.854098082</v>
      </c>
      <c r="L48" s="20"/>
      <c r="M48" s="21" t="s">
        <v>75</v>
      </c>
    </row>
    <row r="49" spans="2:14" x14ac:dyDescent="0.25">
      <c r="B49" s="51">
        <v>1.8657897999999999</v>
      </c>
      <c r="C49" s="52">
        <f t="shared" si="1"/>
        <v>1864.8786305703063</v>
      </c>
      <c r="D49" s="254" t="s">
        <v>89</v>
      </c>
      <c r="E49" s="254" t="s">
        <v>74</v>
      </c>
      <c r="F49" s="53">
        <v>6</v>
      </c>
      <c r="G49" s="46">
        <v>24654.425999999999</v>
      </c>
      <c r="H49" s="255">
        <v>24654.425999999999</v>
      </c>
      <c r="I49" s="255"/>
      <c r="J49" s="246"/>
      <c r="K49" s="250">
        <v>40843884.522460043</v>
      </c>
      <c r="L49" s="20"/>
      <c r="M49" s="21" t="s">
        <v>75</v>
      </c>
    </row>
    <row r="50" spans="2:14" x14ac:dyDescent="0.25">
      <c r="B50" s="51">
        <v>1.8748340999999999</v>
      </c>
      <c r="C50" s="52">
        <f t="shared" si="1"/>
        <v>1873.9185137331722</v>
      </c>
      <c r="D50" s="254" t="s">
        <v>89</v>
      </c>
      <c r="E50" s="254" t="s">
        <v>74</v>
      </c>
      <c r="F50" s="254">
        <v>5</v>
      </c>
      <c r="G50" s="296">
        <v>37170.517999999996</v>
      </c>
      <c r="H50" s="255">
        <v>37170.517999999996</v>
      </c>
      <c r="I50" s="255"/>
      <c r="J50" s="246"/>
      <c r="K50" s="250">
        <v>81081367.071424261</v>
      </c>
      <c r="L50" s="20"/>
      <c r="M50" s="21" t="s">
        <v>75</v>
      </c>
    </row>
    <row r="51" spans="2:14" x14ac:dyDescent="0.25">
      <c r="B51" s="51">
        <v>1.8748497</v>
      </c>
      <c r="C51" s="52">
        <f t="shared" si="1"/>
        <v>1873.9341061148205</v>
      </c>
      <c r="D51" s="254" t="s">
        <v>89</v>
      </c>
      <c r="E51" s="254" t="s">
        <v>74</v>
      </c>
      <c r="F51" s="254">
        <v>5</v>
      </c>
      <c r="G51" s="296">
        <v>32730.868999999999</v>
      </c>
      <c r="H51" s="255">
        <v>32730.868999999999</v>
      </c>
      <c r="I51" s="255"/>
      <c r="J51" s="246"/>
      <c r="K51" s="250">
        <v>74268825.377755851</v>
      </c>
      <c r="L51" s="20"/>
      <c r="M51" s="21" t="s">
        <v>75</v>
      </c>
    </row>
    <row r="52" spans="2:14" x14ac:dyDescent="0.25">
      <c r="B52" s="51">
        <v>1.8811347</v>
      </c>
      <c r="C52" s="52">
        <f t="shared" si="1"/>
        <v>1880.2160367980809</v>
      </c>
      <c r="D52" s="254" t="s">
        <v>89</v>
      </c>
      <c r="E52" s="254" t="s">
        <v>74</v>
      </c>
      <c r="F52" s="254">
        <v>4</v>
      </c>
      <c r="G52" s="256">
        <v>57282.254999999997</v>
      </c>
      <c r="H52" s="255">
        <v>57282.254999999997</v>
      </c>
      <c r="I52" s="255"/>
      <c r="J52" s="246"/>
      <c r="K52" s="249">
        <v>27789157.250752579</v>
      </c>
      <c r="L52" s="20"/>
    </row>
    <row r="53" spans="2:14" x14ac:dyDescent="0.25">
      <c r="B53" s="51">
        <v>1.8811441</v>
      </c>
      <c r="C53" s="52">
        <f t="shared" si="1"/>
        <v>1880.2254322075355</v>
      </c>
      <c r="D53" s="254" t="s">
        <v>89</v>
      </c>
      <c r="E53" s="254" t="s">
        <v>74</v>
      </c>
      <c r="F53" s="254">
        <v>4</v>
      </c>
      <c r="G53" s="256">
        <v>45327.074000000001</v>
      </c>
      <c r="H53" s="255">
        <v>45327.074000000001</v>
      </c>
      <c r="I53" s="255"/>
      <c r="J53" s="246"/>
      <c r="K53" s="249">
        <v>22950390.2155408</v>
      </c>
      <c r="L53" s="20"/>
    </row>
    <row r="54" spans="2:14" x14ac:dyDescent="0.25">
      <c r="B54" s="51">
        <v>1.8852719999999998</v>
      </c>
      <c r="C54" s="52">
        <f t="shared" si="1"/>
        <v>1884.351316323276</v>
      </c>
      <c r="D54" s="254" t="s">
        <v>89</v>
      </c>
      <c r="E54" s="254" t="s">
        <v>74</v>
      </c>
      <c r="F54" s="254">
        <v>3</v>
      </c>
      <c r="G54" s="256">
        <v>71350.263999999996</v>
      </c>
      <c r="H54" s="255">
        <v>71350.263999999996</v>
      </c>
      <c r="I54" s="255"/>
      <c r="J54" s="246"/>
      <c r="K54" s="249">
        <v>1144975.2989159497</v>
      </c>
      <c r="L54" s="20"/>
    </row>
    <row r="55" spans="2:14" x14ac:dyDescent="0.25">
      <c r="B55" s="51">
        <v>1.8852746999999999</v>
      </c>
      <c r="C55" s="52">
        <f t="shared" si="1"/>
        <v>1884.3540150047154</v>
      </c>
      <c r="D55" s="254" t="s">
        <v>89</v>
      </c>
      <c r="E55" s="254" t="s">
        <v>74</v>
      </c>
      <c r="F55" s="254">
        <v>3</v>
      </c>
      <c r="G55" s="256">
        <v>90757.661999999997</v>
      </c>
      <c r="H55" s="255">
        <v>90757.661999999997</v>
      </c>
      <c r="I55" s="255"/>
      <c r="J55" s="246"/>
      <c r="K55" s="249">
        <v>1174878.2729797461</v>
      </c>
      <c r="L55" s="20"/>
    </row>
    <row r="56" spans="2:14" x14ac:dyDescent="0.25">
      <c r="B56" s="51">
        <v>1.8877766</v>
      </c>
      <c r="C56" s="52">
        <f t="shared" si="1"/>
        <v>1886.854693187126</v>
      </c>
      <c r="D56" s="254" t="s">
        <v>89</v>
      </c>
      <c r="E56" s="254" t="s">
        <v>74</v>
      </c>
      <c r="F56" s="254">
        <v>2</v>
      </c>
      <c r="G56" s="256">
        <v>179279.04</v>
      </c>
      <c r="H56" s="255">
        <v>179279.04</v>
      </c>
      <c r="I56" s="255"/>
      <c r="J56" s="246"/>
      <c r="K56" s="249">
        <v>7078722.1318541579</v>
      </c>
      <c r="L56" s="20"/>
    </row>
    <row r="57" spans="2:14" x14ac:dyDescent="0.25">
      <c r="B57" s="51">
        <v>1.8877782000000001</v>
      </c>
      <c r="C57" s="52">
        <f t="shared" si="1"/>
        <v>1886.8562924057567</v>
      </c>
      <c r="D57" s="254" t="s">
        <v>89</v>
      </c>
      <c r="E57" s="254" t="s">
        <v>74</v>
      </c>
      <c r="F57" s="254">
        <v>2</v>
      </c>
      <c r="G57" s="256">
        <v>135002.98000000001</v>
      </c>
      <c r="H57" s="255">
        <v>135002.98000000001</v>
      </c>
      <c r="I57" s="255"/>
      <c r="J57" s="246"/>
      <c r="K57" s="249">
        <v>5922660.0902533131</v>
      </c>
      <c r="L57" s="20"/>
    </row>
    <row r="58" spans="2:14" x14ac:dyDescent="0.25">
      <c r="B58" s="51">
        <v>1.8890705999999999</v>
      </c>
      <c r="C58" s="52">
        <f t="shared" si="1"/>
        <v>1888.14806125461</v>
      </c>
      <c r="D58" s="254" t="s">
        <v>89</v>
      </c>
      <c r="E58" s="254" t="s">
        <v>74</v>
      </c>
      <c r="F58" s="254">
        <v>1</v>
      </c>
      <c r="G58" s="256">
        <v>493522.01</v>
      </c>
      <c r="H58" s="255">
        <v>493522.01</v>
      </c>
      <c r="I58" s="255"/>
      <c r="J58" s="246"/>
      <c r="K58" s="249">
        <v>769176.57739590318</v>
      </c>
      <c r="L58" s="20"/>
    </row>
    <row r="59" spans="2:14" x14ac:dyDescent="0.25">
      <c r="B59" s="51">
        <v>1.889076</v>
      </c>
      <c r="C59" s="52">
        <f t="shared" si="1"/>
        <v>1888.1534586174885</v>
      </c>
      <c r="D59" s="254" t="s">
        <v>89</v>
      </c>
      <c r="E59" s="254" t="s">
        <v>74</v>
      </c>
      <c r="F59" s="254">
        <v>1</v>
      </c>
      <c r="G59" s="256">
        <v>604054.06000000006</v>
      </c>
      <c r="H59" s="255">
        <v>604054.06000000006</v>
      </c>
      <c r="I59" s="255"/>
      <c r="J59" s="246"/>
      <c r="K59" s="249">
        <v>783050.40605321864</v>
      </c>
      <c r="L59" s="20"/>
    </row>
    <row r="60" spans="2:14" x14ac:dyDescent="0.25">
      <c r="B60" s="15">
        <v>2.286848</v>
      </c>
      <c r="C60" s="12">
        <f t="shared" si="1"/>
        <v>2285.7312043202528</v>
      </c>
      <c r="D60" s="13" t="s">
        <v>95</v>
      </c>
      <c r="E60" s="13" t="s">
        <v>94</v>
      </c>
      <c r="F60" s="13"/>
      <c r="G60" s="44">
        <v>201.16427999999999</v>
      </c>
      <c r="H60" s="17"/>
      <c r="I60" s="17"/>
      <c r="J60" s="244"/>
      <c r="K60" s="165"/>
      <c r="L60" s="20"/>
      <c r="M60" s="18" t="s">
        <v>76</v>
      </c>
    </row>
    <row r="61" spans="2:14" x14ac:dyDescent="0.25">
      <c r="B61" s="15">
        <v>2.2876316000000001</v>
      </c>
      <c r="C61" s="12">
        <f t="shared" si="1"/>
        <v>2286.5144216445815</v>
      </c>
      <c r="D61" s="13" t="s">
        <v>97</v>
      </c>
      <c r="E61" s="13" t="s">
        <v>96</v>
      </c>
      <c r="F61" s="13"/>
      <c r="G61" s="44">
        <v>150069.65</v>
      </c>
      <c r="H61" s="17">
        <v>150069.65</v>
      </c>
      <c r="I61" s="17"/>
      <c r="J61" s="244"/>
      <c r="K61" s="165"/>
      <c r="L61" s="20"/>
      <c r="M61" s="18" t="s">
        <v>76</v>
      </c>
    </row>
    <row r="62" spans="2:14" x14ac:dyDescent="0.25">
      <c r="B62" s="15">
        <v>2.2876676000000002</v>
      </c>
      <c r="C62" s="12">
        <f t="shared" si="1"/>
        <v>2286.5504040637697</v>
      </c>
      <c r="D62" s="13" t="s">
        <v>97</v>
      </c>
      <c r="E62" s="13" t="s">
        <v>96</v>
      </c>
      <c r="F62" s="13"/>
      <c r="G62" s="44">
        <v>1734936.9</v>
      </c>
      <c r="H62" s="17">
        <v>1734936.9</v>
      </c>
      <c r="I62" s="17"/>
      <c r="J62" s="244"/>
      <c r="K62" s="165"/>
      <c r="L62" s="20"/>
      <c r="M62" s="18" t="s">
        <v>76</v>
      </c>
      <c r="N62" s="22"/>
    </row>
    <row r="63" spans="2:14" x14ac:dyDescent="0.25">
      <c r="B63" s="15">
        <v>2.2988575999999998</v>
      </c>
      <c r="C63" s="12">
        <f t="shared" si="1"/>
        <v>2297.7349393614118</v>
      </c>
      <c r="D63" s="13" t="s">
        <v>97</v>
      </c>
      <c r="E63" s="13" t="s">
        <v>98</v>
      </c>
      <c r="F63" s="13">
        <v>1</v>
      </c>
      <c r="G63" s="44">
        <v>6126351.5</v>
      </c>
      <c r="H63" s="17">
        <v>6126351.5</v>
      </c>
      <c r="I63" s="17"/>
      <c r="J63" s="244"/>
      <c r="K63" s="165"/>
      <c r="L63" s="20"/>
      <c r="M63" s="18" t="s">
        <v>76</v>
      </c>
      <c r="N63" s="22"/>
    </row>
    <row r="64" spans="2:14" x14ac:dyDescent="0.25">
      <c r="B64" s="15">
        <v>2.2988629</v>
      </c>
      <c r="C64" s="12">
        <f t="shared" si="1"/>
        <v>2297.7402367731256</v>
      </c>
      <c r="D64" s="13" t="s">
        <v>97</v>
      </c>
      <c r="E64" s="13" t="s">
        <v>98</v>
      </c>
      <c r="F64" s="13">
        <v>2</v>
      </c>
      <c r="G64" s="44">
        <v>5914634.5</v>
      </c>
      <c r="H64" s="17">
        <v>5914634.5</v>
      </c>
      <c r="I64" s="17"/>
      <c r="J64" s="244"/>
      <c r="K64" s="165"/>
      <c r="L64" s="20"/>
      <c r="M64" s="18" t="s">
        <v>76</v>
      </c>
      <c r="N64" s="22"/>
    </row>
    <row r="65" spans="2:14" x14ac:dyDescent="0.25">
      <c r="B65" s="15">
        <v>2.3006545000000003</v>
      </c>
      <c r="C65" s="12">
        <f t="shared" si="1"/>
        <v>2299.5309618347219</v>
      </c>
      <c r="D65" s="13" t="s">
        <v>97</v>
      </c>
      <c r="E65" s="13" t="s">
        <v>98</v>
      </c>
      <c r="F65" s="13">
        <v>3</v>
      </c>
      <c r="G65" s="44">
        <v>2231754</v>
      </c>
      <c r="H65" s="17">
        <v>2231754</v>
      </c>
      <c r="I65" s="17"/>
      <c r="J65" s="244"/>
      <c r="K65" s="165"/>
      <c r="L65" s="20"/>
      <c r="M65" s="18" t="s">
        <v>76</v>
      </c>
      <c r="N65" s="22"/>
    </row>
    <row r="66" spans="2:14" x14ac:dyDescent="0.25">
      <c r="B66" s="15">
        <v>2.3006637999999997</v>
      </c>
      <c r="C66" s="12">
        <f t="shared" si="1"/>
        <v>2299.5402572930116</v>
      </c>
      <c r="D66" s="13" t="s">
        <v>97</v>
      </c>
      <c r="E66" s="13" t="s">
        <v>98</v>
      </c>
      <c r="F66" s="13">
        <v>3</v>
      </c>
      <c r="G66" s="44">
        <v>1596580.2</v>
      </c>
      <c r="H66" s="17">
        <v>1596580.2</v>
      </c>
      <c r="I66" s="17"/>
      <c r="J66" s="244"/>
      <c r="K66" s="165"/>
      <c r="L66" s="20"/>
      <c r="M66" s="18" t="s">
        <v>76</v>
      </c>
      <c r="N66" s="22"/>
    </row>
    <row r="67" spans="2:14" x14ac:dyDescent="0.25">
      <c r="B67" s="15">
        <v>2.3034474</v>
      </c>
      <c r="C67" s="12">
        <f t="shared" si="1"/>
        <v>2302.3224979055694</v>
      </c>
      <c r="D67" s="13" t="s">
        <v>97</v>
      </c>
      <c r="E67" s="13" t="s">
        <v>98</v>
      </c>
      <c r="F67" s="16">
        <v>4</v>
      </c>
      <c r="G67" s="45">
        <v>1377288.3</v>
      </c>
      <c r="H67" s="17">
        <v>1377288.3</v>
      </c>
      <c r="I67" s="17"/>
      <c r="J67" s="244"/>
      <c r="K67" s="165"/>
      <c r="L67" s="20"/>
      <c r="M67" s="18" t="s">
        <v>76</v>
      </c>
    </row>
    <row r="68" spans="2:14" x14ac:dyDescent="0.25">
      <c r="B68" s="15">
        <v>2.3034607</v>
      </c>
      <c r="C68" s="12">
        <f t="shared" si="1"/>
        <v>2302.3357914104363</v>
      </c>
      <c r="D68" s="13" t="s">
        <v>97</v>
      </c>
      <c r="E68" s="13" t="s">
        <v>98</v>
      </c>
      <c r="F68" s="16">
        <v>4</v>
      </c>
      <c r="G68" s="45">
        <v>1065016.5</v>
      </c>
      <c r="H68" s="17">
        <v>1065016.5</v>
      </c>
      <c r="I68" s="17"/>
      <c r="J68" s="244"/>
      <c r="K68" s="165"/>
      <c r="L68" s="20"/>
      <c r="M68" s="18" t="s">
        <v>76</v>
      </c>
    </row>
    <row r="69" spans="2:14" x14ac:dyDescent="0.25">
      <c r="B69" s="13">
        <v>2.3066885999999998</v>
      </c>
      <c r="C69" s="12">
        <f t="shared" si="1"/>
        <v>2305.5621150464735</v>
      </c>
      <c r="D69" s="13" t="s">
        <v>99</v>
      </c>
      <c r="E69" s="13" t="s">
        <v>94</v>
      </c>
      <c r="F69" s="13"/>
      <c r="G69" s="44">
        <v>73.226217000000005</v>
      </c>
      <c r="H69" s="17"/>
      <c r="I69" s="17"/>
      <c r="J69" s="244"/>
      <c r="K69" s="165"/>
      <c r="L69" s="20"/>
      <c r="M69" s="18" t="s">
        <v>76</v>
      </c>
    </row>
    <row r="70" spans="2:14" x14ac:dyDescent="0.25">
      <c r="B70" s="12">
        <v>2.3069636</v>
      </c>
      <c r="C70" s="12">
        <f t="shared" si="1"/>
        <v>2305.8369807486051</v>
      </c>
      <c r="D70" s="13" t="s">
        <v>97</v>
      </c>
      <c r="E70" s="13" t="s">
        <v>98</v>
      </c>
      <c r="F70" s="13">
        <v>5</v>
      </c>
      <c r="G70" s="44">
        <v>1111028</v>
      </c>
      <c r="H70" s="17">
        <v>1111028</v>
      </c>
      <c r="I70" s="17"/>
      <c r="J70" s="244"/>
      <c r="K70" s="165"/>
      <c r="L70" s="20"/>
      <c r="M70" s="18" t="s">
        <v>76</v>
      </c>
    </row>
    <row r="71" spans="2:14" x14ac:dyDescent="0.25">
      <c r="B71" s="12">
        <v>2.306969</v>
      </c>
      <c r="C71" s="12">
        <f t="shared" si="1"/>
        <v>2305.842378111483</v>
      </c>
      <c r="D71" s="13" t="s">
        <v>97</v>
      </c>
      <c r="E71" s="13" t="s">
        <v>98</v>
      </c>
      <c r="F71" s="13">
        <v>5</v>
      </c>
      <c r="G71" s="44">
        <v>1191497</v>
      </c>
      <c r="H71" s="17">
        <v>1191497</v>
      </c>
      <c r="I71" s="17"/>
      <c r="J71" s="244"/>
      <c r="K71" s="165"/>
      <c r="L71" s="20"/>
      <c r="M71" s="18" t="s">
        <v>76</v>
      </c>
    </row>
    <row r="72" spans="2:14" x14ac:dyDescent="0.25">
      <c r="B72" s="12">
        <v>2.3108760000000004</v>
      </c>
      <c r="C72" s="12">
        <f t="shared" si="1"/>
        <v>2309.7474701050396</v>
      </c>
      <c r="D72" s="13" t="s">
        <v>97</v>
      </c>
      <c r="E72" s="13" t="s">
        <v>98</v>
      </c>
      <c r="F72" s="13">
        <v>6</v>
      </c>
      <c r="G72" s="44">
        <v>1592382.8</v>
      </c>
      <c r="H72" s="17">
        <v>1592382.8</v>
      </c>
      <c r="I72" s="17"/>
      <c r="J72" s="244"/>
      <c r="K72" s="165"/>
      <c r="L72" s="20"/>
      <c r="M72" s="18" t="s">
        <v>76</v>
      </c>
    </row>
    <row r="73" spans="2:14" x14ac:dyDescent="0.25">
      <c r="B73" s="12">
        <v>2.3108780000000002</v>
      </c>
      <c r="C73" s="12">
        <f t="shared" ref="C73:C104" si="2">B73*$C$4*1000</f>
        <v>2309.7494691283277</v>
      </c>
      <c r="D73" s="13" t="s">
        <v>97</v>
      </c>
      <c r="E73" s="13" t="s">
        <v>98</v>
      </c>
      <c r="F73" s="13">
        <v>6</v>
      </c>
      <c r="G73" s="44">
        <v>420579.6</v>
      </c>
      <c r="H73" s="17">
        <v>420579.6</v>
      </c>
      <c r="I73" s="17"/>
      <c r="J73" s="244"/>
      <c r="K73" s="165"/>
      <c r="L73" s="20"/>
      <c r="M73" s="18" t="s">
        <v>76</v>
      </c>
    </row>
    <row r="74" spans="2:14" x14ac:dyDescent="0.25">
      <c r="B74" s="12">
        <v>2.3147137</v>
      </c>
      <c r="C74" s="12">
        <f t="shared" si="2"/>
        <v>2313.583295941658</v>
      </c>
      <c r="D74" s="13" t="s">
        <v>97</v>
      </c>
      <c r="E74" s="13" t="s">
        <v>98</v>
      </c>
      <c r="F74" s="16">
        <v>7</v>
      </c>
      <c r="G74" s="45">
        <v>1292246.5</v>
      </c>
      <c r="H74" s="17">
        <v>1292246.5</v>
      </c>
      <c r="I74" s="17"/>
      <c r="J74" s="244"/>
      <c r="K74" s="165"/>
      <c r="L74" s="20"/>
      <c r="M74" s="18" t="s">
        <v>76</v>
      </c>
    </row>
    <row r="75" spans="2:14" x14ac:dyDescent="0.25">
      <c r="B75" s="15">
        <v>2.3147213</v>
      </c>
      <c r="C75" s="12">
        <f t="shared" si="2"/>
        <v>2313.5908922301533</v>
      </c>
      <c r="D75" s="13" t="s">
        <v>97</v>
      </c>
      <c r="E75" s="13" t="s">
        <v>98</v>
      </c>
      <c r="F75" s="16">
        <v>7</v>
      </c>
      <c r="G75" s="45">
        <v>910083.3</v>
      </c>
      <c r="H75" s="17">
        <v>910083.3</v>
      </c>
      <c r="I75" s="17"/>
      <c r="J75" s="244"/>
      <c r="K75" s="165"/>
      <c r="L75" s="20"/>
      <c r="M75" s="18" t="s">
        <v>76</v>
      </c>
    </row>
    <row r="76" spans="2:14" x14ac:dyDescent="0.25">
      <c r="B76" s="15">
        <v>2.3180052999999998</v>
      </c>
      <c r="C76" s="12">
        <f t="shared" si="2"/>
        <v>2316.8732884694255</v>
      </c>
      <c r="D76" s="13" t="s">
        <v>97</v>
      </c>
      <c r="E76" s="13" t="s">
        <v>98</v>
      </c>
      <c r="F76" s="16">
        <v>8</v>
      </c>
      <c r="G76" s="45">
        <v>3086164.1</v>
      </c>
      <c r="H76" s="17">
        <v>3086164.1</v>
      </c>
      <c r="I76" s="17"/>
      <c r="J76" s="244"/>
      <c r="K76" s="165"/>
      <c r="L76" s="20"/>
      <c r="M76" s="18" t="s">
        <v>76</v>
      </c>
    </row>
    <row r="77" spans="2:14" x14ac:dyDescent="0.25">
      <c r="B77" s="12">
        <v>2.3180076999999999</v>
      </c>
      <c r="C77" s="12">
        <f t="shared" si="2"/>
        <v>2316.8756872973713</v>
      </c>
      <c r="D77" s="13" t="s">
        <v>97</v>
      </c>
      <c r="E77" s="13" t="s">
        <v>98</v>
      </c>
      <c r="F77" s="16">
        <v>8</v>
      </c>
      <c r="G77" s="45">
        <v>1815923.5</v>
      </c>
      <c r="H77" s="17">
        <v>1815923.5</v>
      </c>
      <c r="I77" s="17"/>
      <c r="J77" s="244"/>
      <c r="K77" s="165"/>
      <c r="L77" s="20"/>
      <c r="M77" s="18" t="s">
        <v>76</v>
      </c>
    </row>
    <row r="78" spans="2:14" x14ac:dyDescent="0.25">
      <c r="B78" s="15">
        <v>2.3202350999999997</v>
      </c>
      <c r="C78" s="12">
        <f t="shared" si="2"/>
        <v>2319.1019995334723</v>
      </c>
      <c r="D78" s="13" t="s">
        <v>97</v>
      </c>
      <c r="E78" s="13" t="s">
        <v>98</v>
      </c>
      <c r="F78" s="16">
        <v>9</v>
      </c>
      <c r="G78" s="45">
        <v>20669745</v>
      </c>
      <c r="H78" s="17">
        <v>20669745</v>
      </c>
      <c r="I78" s="17"/>
      <c r="J78" s="244"/>
      <c r="K78" s="165"/>
      <c r="L78" s="20"/>
      <c r="M78" s="18" t="s">
        <v>76</v>
      </c>
    </row>
    <row r="79" spans="2:14" x14ac:dyDescent="0.25">
      <c r="B79" s="12">
        <v>2.3202372999999996</v>
      </c>
      <c r="C79" s="12">
        <f t="shared" si="2"/>
        <v>2319.1041984590888</v>
      </c>
      <c r="D79" s="13" t="s">
        <v>97</v>
      </c>
      <c r="E79" s="13" t="s">
        <v>98</v>
      </c>
      <c r="F79" s="16">
        <v>9</v>
      </c>
      <c r="G79" s="45">
        <v>5645429.0999999996</v>
      </c>
      <c r="H79" s="17">
        <v>5645429.0999999996</v>
      </c>
      <c r="I79" s="17"/>
      <c r="J79" s="244"/>
      <c r="K79" s="165"/>
      <c r="L79" s="20"/>
      <c r="M79" s="18" t="s">
        <v>76</v>
      </c>
    </row>
    <row r="80" spans="2:14" x14ac:dyDescent="0.25">
      <c r="B80" s="30">
        <v>2.3820493000000003</v>
      </c>
      <c r="C80" s="28">
        <f t="shared" si="2"/>
        <v>2380.8860122051033</v>
      </c>
      <c r="D80" s="29" t="s">
        <v>87</v>
      </c>
      <c r="E80" s="29" t="s">
        <v>77</v>
      </c>
      <c r="F80" s="31">
        <v>9</v>
      </c>
      <c r="G80" s="47">
        <v>423153.26</v>
      </c>
      <c r="H80" s="39">
        <v>423153.26</v>
      </c>
      <c r="I80" s="39"/>
      <c r="J80" s="242">
        <v>87105.09569777381</v>
      </c>
      <c r="K80" s="242"/>
      <c r="L80" s="20"/>
    </row>
    <row r="81" spans="2:14" x14ac:dyDescent="0.25">
      <c r="B81" s="28">
        <v>2.3866882</v>
      </c>
      <c r="C81" s="28">
        <f t="shared" si="2"/>
        <v>2385.5226467709863</v>
      </c>
      <c r="D81" s="29" t="s">
        <v>87</v>
      </c>
      <c r="E81" s="29" t="s">
        <v>77</v>
      </c>
      <c r="F81" s="31">
        <v>8</v>
      </c>
      <c r="G81" s="47">
        <v>128844.72</v>
      </c>
      <c r="H81" s="39">
        <v>128844.72</v>
      </c>
      <c r="I81" s="39"/>
      <c r="J81" s="242">
        <v>57358.669838918402</v>
      </c>
      <c r="K81" s="242"/>
      <c r="L81" s="20"/>
    </row>
    <row r="82" spans="2:14" x14ac:dyDescent="0.25">
      <c r="B82" s="30">
        <v>2.3942622999999998</v>
      </c>
      <c r="C82" s="28">
        <f t="shared" si="2"/>
        <v>2393.093047914675</v>
      </c>
      <c r="D82" s="29" t="s">
        <v>87</v>
      </c>
      <c r="E82" s="29" t="s">
        <v>77</v>
      </c>
      <c r="F82" s="31">
        <v>7</v>
      </c>
      <c r="G82" s="47">
        <v>73902.008000000002</v>
      </c>
      <c r="H82" s="39">
        <v>73902.008000000002</v>
      </c>
      <c r="I82" s="39"/>
      <c r="J82" s="242">
        <v>105898.769187696</v>
      </c>
      <c r="K82" s="242"/>
      <c r="L82" s="20"/>
    </row>
    <row r="83" spans="2:14" x14ac:dyDescent="0.25">
      <c r="B83" s="12">
        <v>2.3998261000000003</v>
      </c>
      <c r="C83" s="12">
        <f t="shared" si="2"/>
        <v>2398.6541308002002</v>
      </c>
      <c r="D83" s="13" t="s">
        <v>99</v>
      </c>
      <c r="E83" s="13" t="s">
        <v>100</v>
      </c>
      <c r="F83" s="16"/>
      <c r="G83" s="45">
        <v>39.648211000000003</v>
      </c>
      <c r="H83" s="17"/>
      <c r="I83" s="17"/>
      <c r="J83" s="244"/>
      <c r="K83" s="165"/>
      <c r="L83" s="20"/>
      <c r="M83" s="18" t="s">
        <v>76</v>
      </c>
    </row>
    <row r="84" spans="2:14" x14ac:dyDescent="0.25">
      <c r="B84" s="30">
        <v>2.4044027999999997</v>
      </c>
      <c r="C84" s="28">
        <f t="shared" si="2"/>
        <v>2403.2285957418189</v>
      </c>
      <c r="D84" s="29" t="s">
        <v>87</v>
      </c>
      <c r="E84" s="29" t="s">
        <v>77</v>
      </c>
      <c r="F84" s="29">
        <v>6</v>
      </c>
      <c r="G84" s="42">
        <v>54323.582000000002</v>
      </c>
      <c r="H84" s="39">
        <v>54323.582000000002</v>
      </c>
      <c r="I84" s="39"/>
      <c r="J84" s="242">
        <v>86685.041568861212</v>
      </c>
      <c r="K84" s="242"/>
      <c r="L84" s="20"/>
    </row>
    <row r="85" spans="2:14" x14ac:dyDescent="0.25">
      <c r="B85" s="15">
        <v>2.4083234999999998</v>
      </c>
      <c r="C85" s="12">
        <f t="shared" si="2"/>
        <v>2407.1473810448992</v>
      </c>
      <c r="D85" s="13" t="s">
        <v>99</v>
      </c>
      <c r="E85" s="13" t="s">
        <v>100</v>
      </c>
      <c r="F85" s="13"/>
      <c r="G85" s="44">
        <v>45.403432000000002</v>
      </c>
      <c r="H85" s="17"/>
      <c r="I85" s="17"/>
      <c r="J85" s="244"/>
      <c r="K85" s="165"/>
      <c r="L85" s="20"/>
      <c r="M85" s="18" t="s">
        <v>76</v>
      </c>
    </row>
    <row r="86" spans="2:14" x14ac:dyDescent="0.25">
      <c r="B86" s="30">
        <v>2.4163474000000003</v>
      </c>
      <c r="C86" s="28">
        <f t="shared" si="2"/>
        <v>2415.167362526111</v>
      </c>
      <c r="D86" s="29" t="s">
        <v>87</v>
      </c>
      <c r="E86" s="29" t="s">
        <v>77</v>
      </c>
      <c r="F86" s="31">
        <v>5</v>
      </c>
      <c r="G86" s="47">
        <v>45028.883000000002</v>
      </c>
      <c r="H86" s="39">
        <v>45028.883000000002</v>
      </c>
      <c r="I86" s="39"/>
      <c r="J86" s="242">
        <v>172213.33227034062</v>
      </c>
      <c r="K86" s="242"/>
      <c r="L86" s="20"/>
    </row>
    <row r="87" spans="2:14" x14ac:dyDescent="0.25">
      <c r="B87" s="15">
        <v>2.4201808000000002</v>
      </c>
      <c r="C87" s="12">
        <f t="shared" si="2"/>
        <v>2418.9988904626603</v>
      </c>
      <c r="D87" s="13" t="s">
        <v>99</v>
      </c>
      <c r="E87" s="13" t="s">
        <v>101</v>
      </c>
      <c r="F87" s="16"/>
      <c r="G87" s="45">
        <v>42.634118000000001</v>
      </c>
      <c r="H87" s="17"/>
      <c r="I87" s="17"/>
      <c r="J87" s="244"/>
      <c r="K87" s="165"/>
      <c r="L87" s="20"/>
      <c r="M87" s="18" t="s">
        <v>76</v>
      </c>
    </row>
    <row r="88" spans="2:14" x14ac:dyDescent="0.25">
      <c r="B88" s="30">
        <v>2.4290761000000001</v>
      </c>
      <c r="C88" s="28">
        <f t="shared" si="2"/>
        <v>2427.8898463905525</v>
      </c>
      <c r="D88" s="29" t="s">
        <v>87</v>
      </c>
      <c r="E88" s="29" t="s">
        <v>77</v>
      </c>
      <c r="F88" s="29">
        <v>4</v>
      </c>
      <c r="G88" s="42">
        <v>41322.321000000004</v>
      </c>
      <c r="H88" s="39">
        <v>41322.321000000004</v>
      </c>
      <c r="I88" s="39"/>
      <c r="J88" s="242">
        <v>299710.86446094577</v>
      </c>
      <c r="K88" s="242"/>
    </row>
    <row r="89" spans="2:14" x14ac:dyDescent="0.25">
      <c r="B89" s="15">
        <v>2.4296137</v>
      </c>
      <c r="C89" s="12">
        <f t="shared" si="2"/>
        <v>2428.4271838504287</v>
      </c>
      <c r="D89" s="16" t="s">
        <v>99</v>
      </c>
      <c r="E89" s="16" t="s">
        <v>100</v>
      </c>
      <c r="F89" s="16"/>
      <c r="G89" s="45">
        <v>47.760508000000002</v>
      </c>
      <c r="H89" s="253"/>
      <c r="I89" s="253"/>
      <c r="J89" s="244"/>
      <c r="K89" s="165"/>
      <c r="M89" s="18" t="s">
        <v>76</v>
      </c>
      <c r="N89" s="22"/>
    </row>
    <row r="90" spans="2:14" x14ac:dyDescent="0.25">
      <c r="B90" s="30">
        <v>2.441176</v>
      </c>
      <c r="C90" s="28">
        <f t="shared" si="2"/>
        <v>2439.9838373331754</v>
      </c>
      <c r="D90" s="31" t="s">
        <v>87</v>
      </c>
      <c r="E90" s="31" t="s">
        <v>77</v>
      </c>
      <c r="F90" s="31">
        <v>3</v>
      </c>
      <c r="G90" s="47">
        <v>43161.072</v>
      </c>
      <c r="H90" s="40">
        <v>43161.072</v>
      </c>
      <c r="I90" s="40"/>
      <c r="J90" s="242">
        <v>402194.67119583359</v>
      </c>
      <c r="K90" s="242"/>
      <c r="N90" s="22"/>
    </row>
    <row r="91" spans="2:14" x14ac:dyDescent="0.25">
      <c r="B91" s="30">
        <v>2.4510671000000004</v>
      </c>
      <c r="C91" s="28">
        <f t="shared" si="2"/>
        <v>2449.8701069562781</v>
      </c>
      <c r="D91" s="31" t="s">
        <v>87</v>
      </c>
      <c r="E91" s="31" t="s">
        <v>77</v>
      </c>
      <c r="F91" s="31">
        <v>2</v>
      </c>
      <c r="G91" s="46">
        <v>57440.095000000001</v>
      </c>
      <c r="H91" s="40">
        <v>57440.095000000001</v>
      </c>
      <c r="I91" s="40"/>
      <c r="J91" s="247">
        <v>7715788.9563201005</v>
      </c>
      <c r="K91" s="251"/>
      <c r="M91" s="21" t="s">
        <v>75</v>
      </c>
      <c r="N91" s="22"/>
    </row>
    <row r="92" spans="2:14" x14ac:dyDescent="0.25">
      <c r="B92" s="30">
        <v>2.4574218000000001</v>
      </c>
      <c r="C92" s="28">
        <f t="shared" si="2"/>
        <v>2456.221703601133</v>
      </c>
      <c r="D92" s="31" t="s">
        <v>87</v>
      </c>
      <c r="E92" s="31" t="s">
        <v>102</v>
      </c>
      <c r="F92" s="31">
        <v>1</v>
      </c>
      <c r="G92" s="46">
        <v>148773.82999999999</v>
      </c>
      <c r="H92" s="40">
        <v>148773.82999999999</v>
      </c>
      <c r="I92" s="40"/>
      <c r="J92" s="247">
        <v>23988896.370949797</v>
      </c>
      <c r="K92" s="251"/>
      <c r="M92" s="21" t="s">
        <v>75</v>
      </c>
      <c r="N92" s="22"/>
    </row>
    <row r="93" spans="2:14" x14ac:dyDescent="0.25">
      <c r="B93" s="15">
        <v>2.4718062000000001</v>
      </c>
      <c r="C93" s="12">
        <f t="shared" si="2"/>
        <v>2470.5990788947356</v>
      </c>
      <c r="D93" s="16" t="s">
        <v>97</v>
      </c>
      <c r="E93" s="16" t="s">
        <v>103</v>
      </c>
      <c r="F93" s="16">
        <v>9</v>
      </c>
      <c r="G93" s="45">
        <v>3774734.9</v>
      </c>
      <c r="H93" s="253">
        <v>3774734.9</v>
      </c>
      <c r="I93" s="253"/>
      <c r="J93" s="244"/>
      <c r="K93" s="165"/>
      <c r="M93" s="18" t="s">
        <v>76</v>
      </c>
      <c r="N93" s="22"/>
    </row>
    <row r="94" spans="2:14" x14ac:dyDescent="0.25">
      <c r="B94" s="15">
        <v>2.4718308000000002</v>
      </c>
      <c r="C94" s="12">
        <f t="shared" si="2"/>
        <v>2470.6236668811807</v>
      </c>
      <c r="D94" s="16" t="s">
        <v>97</v>
      </c>
      <c r="E94" s="16" t="s">
        <v>103</v>
      </c>
      <c r="F94" s="16">
        <v>9</v>
      </c>
      <c r="G94" s="45">
        <v>3241224.9</v>
      </c>
      <c r="H94" s="253">
        <v>3241224.9</v>
      </c>
      <c r="I94" s="253"/>
      <c r="J94" s="244"/>
      <c r="K94" s="165"/>
      <c r="M94" s="18" t="s">
        <v>76</v>
      </c>
      <c r="N94" s="22"/>
    </row>
    <row r="95" spans="2:14" x14ac:dyDescent="0.25">
      <c r="B95" s="15">
        <v>2.4727074999999998</v>
      </c>
      <c r="C95" s="12">
        <f t="shared" si="2"/>
        <v>2471.499938739576</v>
      </c>
      <c r="D95" s="16" t="s">
        <v>97</v>
      </c>
      <c r="E95" s="16" t="s">
        <v>103</v>
      </c>
      <c r="F95" s="16">
        <v>8</v>
      </c>
      <c r="G95" s="45">
        <v>2652629.9</v>
      </c>
      <c r="H95" s="253">
        <v>2652629.9</v>
      </c>
      <c r="I95" s="253"/>
      <c r="J95" s="244"/>
      <c r="K95" s="165"/>
      <c r="M95" s="18" t="s">
        <v>76</v>
      </c>
      <c r="N95" s="22"/>
    </row>
    <row r="96" spans="2:14" x14ac:dyDescent="0.25">
      <c r="B96" s="15">
        <v>2.4727206000000002</v>
      </c>
      <c r="C96" s="12">
        <f t="shared" si="2"/>
        <v>2471.513032342114</v>
      </c>
      <c r="D96" s="16" t="s">
        <v>97</v>
      </c>
      <c r="E96" s="16" t="s">
        <v>103</v>
      </c>
      <c r="F96" s="16">
        <v>8</v>
      </c>
      <c r="G96" s="45">
        <v>1627253.7</v>
      </c>
      <c r="H96" s="253">
        <v>1627253.7</v>
      </c>
      <c r="I96" s="253"/>
      <c r="J96" s="244"/>
      <c r="K96" s="165"/>
      <c r="M96" s="18" t="s">
        <v>76</v>
      </c>
      <c r="N96" s="22"/>
    </row>
    <row r="97" spans="2:14" x14ac:dyDescent="0.25">
      <c r="B97" s="15">
        <v>2.4747591999999998</v>
      </c>
      <c r="C97" s="12">
        <f t="shared" si="2"/>
        <v>2473.5506367798057</v>
      </c>
      <c r="D97" s="16" t="s">
        <v>97</v>
      </c>
      <c r="E97" s="16" t="s">
        <v>103</v>
      </c>
      <c r="F97" s="16">
        <v>7</v>
      </c>
      <c r="G97" s="45">
        <v>2016364.5</v>
      </c>
      <c r="H97" s="253">
        <v>2016364.5</v>
      </c>
      <c r="I97" s="253"/>
      <c r="J97" s="244"/>
      <c r="K97" s="165"/>
      <c r="M97" s="18" t="s">
        <v>76</v>
      </c>
      <c r="N97" s="22"/>
    </row>
    <row r="98" spans="2:14" x14ac:dyDescent="0.25">
      <c r="B98" s="15">
        <v>2.4747829000000001</v>
      </c>
      <c r="C98" s="12">
        <f t="shared" si="2"/>
        <v>2473.5743252057714</v>
      </c>
      <c r="D98" s="16" t="s">
        <v>97</v>
      </c>
      <c r="E98" s="16" t="s">
        <v>103</v>
      </c>
      <c r="F98" s="16">
        <v>7</v>
      </c>
      <c r="G98" s="45">
        <v>2018011</v>
      </c>
      <c r="H98" s="253">
        <v>2018011</v>
      </c>
      <c r="I98" s="253"/>
      <c r="J98" s="244"/>
      <c r="K98" s="165"/>
      <c r="M98" s="18" t="s">
        <v>76</v>
      </c>
      <c r="N98" s="22"/>
    </row>
    <row r="99" spans="2:14" x14ac:dyDescent="0.25">
      <c r="B99" s="48">
        <v>2.4759528</v>
      </c>
      <c r="C99" s="32">
        <f t="shared" si="2"/>
        <v>2474.7436538782213</v>
      </c>
      <c r="D99" s="10" t="s">
        <v>89</v>
      </c>
      <c r="E99" s="10" t="s">
        <v>104</v>
      </c>
      <c r="F99" s="10">
        <v>9</v>
      </c>
      <c r="G99" s="49">
        <v>3640.5057999999999</v>
      </c>
      <c r="H99" s="50">
        <v>3640.5057999999999</v>
      </c>
      <c r="I99" s="50"/>
      <c r="J99" s="245"/>
      <c r="K99" s="248">
        <v>10278.335136272397</v>
      </c>
      <c r="N99" s="22"/>
    </row>
    <row r="100" spans="2:14" x14ac:dyDescent="0.25">
      <c r="B100" s="48">
        <v>2.4760884000000001</v>
      </c>
      <c r="C100" s="32">
        <f t="shared" si="2"/>
        <v>2474.8791876571631</v>
      </c>
      <c r="D100" s="10" t="s">
        <v>89</v>
      </c>
      <c r="E100" s="10" t="s">
        <v>105</v>
      </c>
      <c r="F100" s="10">
        <v>9</v>
      </c>
      <c r="G100" s="49">
        <v>2838.1547999999998</v>
      </c>
      <c r="H100" s="50">
        <v>2838.1547999999998</v>
      </c>
      <c r="I100" s="50"/>
      <c r="J100" s="245"/>
      <c r="K100" s="248">
        <v>13785.134879370326</v>
      </c>
      <c r="N100" s="22"/>
    </row>
    <row r="101" spans="2:14" x14ac:dyDescent="0.25">
      <c r="B101" s="15">
        <v>2.4777507999999999</v>
      </c>
      <c r="C101" s="12">
        <f t="shared" si="2"/>
        <v>2476.5407758143388</v>
      </c>
      <c r="D101" s="16" t="s">
        <v>97</v>
      </c>
      <c r="E101" s="16" t="s">
        <v>103</v>
      </c>
      <c r="F101" s="16">
        <v>6</v>
      </c>
      <c r="G101" s="45">
        <v>2284547.1</v>
      </c>
      <c r="H101" s="253">
        <v>2284547.1</v>
      </c>
      <c r="I101" s="253"/>
      <c r="J101" s="244"/>
      <c r="K101" s="165"/>
      <c r="M101" s="18" t="s">
        <v>76</v>
      </c>
      <c r="N101" s="22"/>
    </row>
    <row r="102" spans="2:14" x14ac:dyDescent="0.25">
      <c r="B102" s="15">
        <v>2.477776</v>
      </c>
      <c r="C102" s="12">
        <f t="shared" si="2"/>
        <v>2476.5659635077709</v>
      </c>
      <c r="D102" s="16" t="s">
        <v>97</v>
      </c>
      <c r="E102" s="16" t="s">
        <v>103</v>
      </c>
      <c r="F102" s="16">
        <v>6</v>
      </c>
      <c r="G102" s="45">
        <v>1152398.7</v>
      </c>
      <c r="H102" s="253">
        <v>1152398.7</v>
      </c>
      <c r="I102" s="253"/>
      <c r="J102" s="244"/>
      <c r="K102" s="165"/>
      <c r="M102" s="18" t="s">
        <v>76</v>
      </c>
    </row>
    <row r="103" spans="2:14" x14ac:dyDescent="0.25">
      <c r="B103" s="15">
        <v>2.4812243</v>
      </c>
      <c r="C103" s="12">
        <f t="shared" si="2"/>
        <v>2480.0125795101712</v>
      </c>
      <c r="D103" s="16" t="s">
        <v>97</v>
      </c>
      <c r="E103" s="16" t="s">
        <v>103</v>
      </c>
      <c r="F103" s="16">
        <v>5</v>
      </c>
      <c r="G103" s="45">
        <v>3794312.6</v>
      </c>
      <c r="H103" s="253">
        <v>3794312.6</v>
      </c>
      <c r="I103" s="253"/>
      <c r="J103" s="244"/>
      <c r="K103" s="165"/>
      <c r="M103" s="18" t="s">
        <v>76</v>
      </c>
    </row>
    <row r="104" spans="2:14" x14ac:dyDescent="0.25">
      <c r="B104" s="15">
        <v>2.4812473000000002</v>
      </c>
      <c r="C104" s="12">
        <f t="shared" si="2"/>
        <v>2480.0355682779859</v>
      </c>
      <c r="D104" s="16" t="s">
        <v>97</v>
      </c>
      <c r="E104" s="16" t="s">
        <v>103</v>
      </c>
      <c r="F104" s="16">
        <v>5</v>
      </c>
      <c r="G104" s="45">
        <v>2280586.1</v>
      </c>
      <c r="H104" s="253">
        <v>2280586.1</v>
      </c>
      <c r="I104" s="253"/>
      <c r="J104" s="244"/>
      <c r="K104" s="165"/>
      <c r="M104" s="18" t="s">
        <v>76</v>
      </c>
    </row>
    <row r="105" spans="2:14" x14ac:dyDescent="0.25">
      <c r="B105" s="15">
        <v>2.4846988000000003</v>
      </c>
      <c r="C105" s="12">
        <f t="shared" ref="C105:C136" si="3">B105*$C$4*1000</f>
        <v>2483.485382717648</v>
      </c>
      <c r="D105" s="16" t="s">
        <v>97</v>
      </c>
      <c r="E105" s="16" t="s">
        <v>103</v>
      </c>
      <c r="F105" s="16">
        <v>4</v>
      </c>
      <c r="G105" s="45">
        <v>4605320.3</v>
      </c>
      <c r="H105" s="253">
        <v>4605320.3</v>
      </c>
      <c r="I105" s="253"/>
      <c r="J105" s="244"/>
      <c r="K105" s="165"/>
      <c r="M105" s="18" t="s">
        <v>76</v>
      </c>
    </row>
    <row r="106" spans="2:14" x14ac:dyDescent="0.25">
      <c r="B106" s="15">
        <v>2.4847191999999998</v>
      </c>
      <c r="C106" s="12">
        <f t="shared" si="3"/>
        <v>2483.5057727551875</v>
      </c>
      <c r="D106" s="16" t="s">
        <v>97</v>
      </c>
      <c r="E106" s="16" t="s">
        <v>103</v>
      </c>
      <c r="F106" s="16">
        <v>4</v>
      </c>
      <c r="G106" s="45">
        <v>3505373.8</v>
      </c>
      <c r="H106" s="253">
        <v>3505373.8</v>
      </c>
      <c r="I106" s="253"/>
      <c r="J106" s="244"/>
      <c r="K106" s="165"/>
      <c r="M106" s="18" t="s">
        <v>76</v>
      </c>
    </row>
    <row r="107" spans="2:14" x14ac:dyDescent="0.25">
      <c r="B107" s="30">
        <v>2.4870011000000001</v>
      </c>
      <c r="C107" s="28">
        <f t="shared" si="3"/>
        <v>2485.7865583758926</v>
      </c>
      <c r="D107" s="31" t="s">
        <v>87</v>
      </c>
      <c r="E107" s="31" t="s">
        <v>106</v>
      </c>
      <c r="F107" s="31"/>
      <c r="G107" s="47">
        <v>23507807</v>
      </c>
      <c r="H107" s="40">
        <v>23507807</v>
      </c>
      <c r="I107" s="40"/>
      <c r="J107" s="242">
        <v>698.81744847785899</v>
      </c>
      <c r="K107" s="242"/>
      <c r="M107" s="18" t="s">
        <v>76</v>
      </c>
    </row>
    <row r="108" spans="2:14" x14ac:dyDescent="0.25">
      <c r="B108" s="15">
        <v>2.4877929999999999</v>
      </c>
      <c r="C108" s="12">
        <f t="shared" si="3"/>
        <v>2486.5780716468671</v>
      </c>
      <c r="D108" s="16" t="s">
        <v>97</v>
      </c>
      <c r="E108" s="16" t="s">
        <v>103</v>
      </c>
      <c r="F108" s="16">
        <v>3</v>
      </c>
      <c r="G108" s="45">
        <v>6024261.5999999996</v>
      </c>
      <c r="H108" s="253">
        <v>6024261.5999999996</v>
      </c>
      <c r="I108" s="253"/>
      <c r="J108" s="244"/>
      <c r="K108" s="165"/>
      <c r="M108" s="18" t="s">
        <v>76</v>
      </c>
    </row>
    <row r="109" spans="2:14" x14ac:dyDescent="0.25">
      <c r="B109" s="15">
        <v>2.4878152</v>
      </c>
      <c r="C109" s="12">
        <f t="shared" si="3"/>
        <v>2486.6002608053664</v>
      </c>
      <c r="D109" s="16" t="s">
        <v>97</v>
      </c>
      <c r="E109" s="16" t="s">
        <v>103</v>
      </c>
      <c r="F109" s="16">
        <v>3</v>
      </c>
      <c r="G109" s="45">
        <v>4794529.7</v>
      </c>
      <c r="H109" s="253">
        <v>4794529.7</v>
      </c>
      <c r="I109" s="253"/>
      <c r="J109" s="244"/>
      <c r="K109" s="165"/>
      <c r="M109" s="18" t="s">
        <v>76</v>
      </c>
    </row>
    <row r="110" spans="2:14" x14ac:dyDescent="0.25">
      <c r="B110" s="48">
        <v>2.4886136999999997</v>
      </c>
      <c r="C110" s="32">
        <f t="shared" si="3"/>
        <v>2487.3983708531919</v>
      </c>
      <c r="D110" s="10" t="s">
        <v>89</v>
      </c>
      <c r="E110" s="10" t="s">
        <v>105</v>
      </c>
      <c r="F110" s="10">
        <v>8</v>
      </c>
      <c r="G110" s="49">
        <v>1153.5725</v>
      </c>
      <c r="H110" s="50">
        <v>1153.5725</v>
      </c>
      <c r="I110" s="50"/>
      <c r="J110" s="245"/>
      <c r="K110" s="248">
        <v>12942.18599658832</v>
      </c>
    </row>
    <row r="111" spans="2:14" x14ac:dyDescent="0.25">
      <c r="B111" s="48">
        <v>2.4891798999999999</v>
      </c>
      <c r="C111" s="32">
        <f t="shared" si="3"/>
        <v>2487.9642943460894</v>
      </c>
      <c r="D111" s="10" t="s">
        <v>89</v>
      </c>
      <c r="E111" s="10" t="s">
        <v>107</v>
      </c>
      <c r="F111" s="10">
        <v>8</v>
      </c>
      <c r="G111" s="49">
        <v>918.79898000000003</v>
      </c>
      <c r="H111" s="50">
        <v>918.79898000000003</v>
      </c>
      <c r="I111" s="50"/>
      <c r="J111" s="245"/>
      <c r="K111" s="248">
        <v>7339.8457933924101</v>
      </c>
    </row>
    <row r="112" spans="2:14" x14ac:dyDescent="0.25">
      <c r="B112" s="15">
        <v>2.4902060000000001</v>
      </c>
      <c r="C112" s="12">
        <f t="shared" si="3"/>
        <v>2488.989893244116</v>
      </c>
      <c r="D112" s="16" t="s">
        <v>97</v>
      </c>
      <c r="E112" s="16" t="s">
        <v>103</v>
      </c>
      <c r="F112" s="16">
        <v>2</v>
      </c>
      <c r="G112" s="45">
        <v>8919508.4000000004</v>
      </c>
      <c r="H112" s="253">
        <v>8919508.4000000004</v>
      </c>
      <c r="I112" s="253"/>
      <c r="J112" s="244"/>
      <c r="K112" s="165"/>
      <c r="M112" s="18" t="s">
        <v>76</v>
      </c>
    </row>
    <row r="113" spans="2:13" x14ac:dyDescent="0.25">
      <c r="B113" s="15">
        <v>2.4902313</v>
      </c>
      <c r="C113" s="12">
        <f t="shared" si="3"/>
        <v>2489.0151808887117</v>
      </c>
      <c r="D113" s="16" t="s">
        <v>97</v>
      </c>
      <c r="E113" s="16" t="s">
        <v>103</v>
      </c>
      <c r="F113" s="16">
        <v>2</v>
      </c>
      <c r="G113" s="45">
        <v>9907039.6999999993</v>
      </c>
      <c r="H113" s="253">
        <v>9907039.6999999993</v>
      </c>
      <c r="I113" s="253"/>
      <c r="J113" s="244"/>
      <c r="K113" s="165"/>
      <c r="M113" s="18" t="s">
        <v>76</v>
      </c>
    </row>
    <row r="114" spans="2:13" x14ac:dyDescent="0.25">
      <c r="B114" s="15">
        <v>2.4917244999999997</v>
      </c>
      <c r="C114" s="12">
        <f t="shared" si="3"/>
        <v>2490.5076516757035</v>
      </c>
      <c r="D114" s="16" t="s">
        <v>97</v>
      </c>
      <c r="E114" s="16" t="s">
        <v>103</v>
      </c>
      <c r="F114" s="16">
        <v>1</v>
      </c>
      <c r="G114" s="45">
        <v>34567991</v>
      </c>
      <c r="H114" s="253">
        <v>34567991</v>
      </c>
      <c r="I114" s="253"/>
      <c r="J114" s="244"/>
      <c r="K114" s="165"/>
      <c r="M114" s="18" t="s">
        <v>76</v>
      </c>
    </row>
    <row r="115" spans="2:13" x14ac:dyDescent="0.25">
      <c r="B115" s="15">
        <v>2.4917597000000002</v>
      </c>
      <c r="C115" s="12">
        <f t="shared" si="3"/>
        <v>2490.5428344855773</v>
      </c>
      <c r="D115" s="16" t="s">
        <v>97</v>
      </c>
      <c r="E115" s="16" t="s">
        <v>103</v>
      </c>
      <c r="F115" s="16">
        <v>1</v>
      </c>
      <c r="G115" s="45">
        <v>21246966</v>
      </c>
      <c r="H115" s="253">
        <v>21246966</v>
      </c>
      <c r="I115" s="253"/>
      <c r="J115" s="244"/>
      <c r="K115" s="165"/>
      <c r="M115" s="18" t="s">
        <v>76</v>
      </c>
    </row>
    <row r="116" spans="2:13" x14ac:dyDescent="0.25">
      <c r="B116" s="30">
        <v>2.4987298</v>
      </c>
      <c r="C116" s="28">
        <f t="shared" si="3"/>
        <v>2497.5095305962204</v>
      </c>
      <c r="D116" s="31" t="s">
        <v>87</v>
      </c>
      <c r="E116" s="31" t="s">
        <v>78</v>
      </c>
      <c r="F116" s="31">
        <v>1</v>
      </c>
      <c r="G116" s="47">
        <v>407187020</v>
      </c>
      <c r="H116" s="40">
        <v>407187020</v>
      </c>
      <c r="I116" s="40"/>
      <c r="J116" s="242">
        <v>2461.6384611100757</v>
      </c>
      <c r="K116" s="242"/>
      <c r="M116" s="18" t="s">
        <v>76</v>
      </c>
    </row>
    <row r="117" spans="2:13" x14ac:dyDescent="0.25">
      <c r="B117" s="30">
        <v>2.4992822000000001</v>
      </c>
      <c r="C117" s="28">
        <f t="shared" si="3"/>
        <v>2498.061660828429</v>
      </c>
      <c r="D117" s="31" t="s">
        <v>87</v>
      </c>
      <c r="E117" s="31" t="s">
        <v>78</v>
      </c>
      <c r="F117" s="31">
        <v>2</v>
      </c>
      <c r="G117" s="47">
        <v>257663860</v>
      </c>
      <c r="H117" s="40">
        <v>257663860</v>
      </c>
      <c r="I117" s="40"/>
      <c r="J117" s="242">
        <v>1187.894269470894</v>
      </c>
      <c r="K117" s="242"/>
      <c r="M117" s="18" t="s">
        <v>76</v>
      </c>
    </row>
    <row r="118" spans="2:13" x14ac:dyDescent="0.25">
      <c r="B118" s="30">
        <v>2.5001438</v>
      </c>
      <c r="C118" s="28">
        <f t="shared" si="3"/>
        <v>2498.9228400609982</v>
      </c>
      <c r="D118" s="31" t="s">
        <v>87</v>
      </c>
      <c r="E118" s="31" t="s">
        <v>78</v>
      </c>
      <c r="F118" s="31">
        <v>3</v>
      </c>
      <c r="G118" s="47">
        <v>302929040</v>
      </c>
      <c r="H118" s="40">
        <v>302929040</v>
      </c>
      <c r="I118" s="40"/>
      <c r="J118" s="242">
        <v>2660.0620982552718</v>
      </c>
      <c r="K118" s="242"/>
      <c r="M118" s="18" t="s">
        <v>76</v>
      </c>
    </row>
    <row r="119" spans="2:13" x14ac:dyDescent="0.25">
      <c r="B119" s="30">
        <v>2.5011518000000001</v>
      </c>
      <c r="C119" s="28">
        <f t="shared" si="3"/>
        <v>2499.9303477982658</v>
      </c>
      <c r="D119" s="31" t="s">
        <v>87</v>
      </c>
      <c r="E119" s="31" t="s">
        <v>78</v>
      </c>
      <c r="F119" s="31">
        <v>4</v>
      </c>
      <c r="G119" s="47">
        <v>80541760</v>
      </c>
      <c r="H119" s="40">
        <v>80541760</v>
      </c>
      <c r="I119" s="40"/>
      <c r="J119" s="242">
        <v>4155.7582941055998</v>
      </c>
      <c r="K119" s="242"/>
      <c r="M119" s="18" t="s">
        <v>76</v>
      </c>
    </row>
    <row r="120" spans="2:13" x14ac:dyDescent="0.25">
      <c r="B120" s="30">
        <v>2.5021835000000001</v>
      </c>
      <c r="C120" s="28">
        <f t="shared" si="3"/>
        <v>2500.9615439614986</v>
      </c>
      <c r="D120" s="31" t="s">
        <v>87</v>
      </c>
      <c r="E120" s="31" t="s">
        <v>78</v>
      </c>
      <c r="F120" s="31">
        <v>5</v>
      </c>
      <c r="G120" s="47">
        <v>129869800</v>
      </c>
      <c r="H120" s="40">
        <v>129869800</v>
      </c>
      <c r="I120" s="40"/>
      <c r="J120" s="242">
        <v>489.44187369759999</v>
      </c>
      <c r="K120" s="242"/>
      <c r="M120" s="18" t="s">
        <v>76</v>
      </c>
    </row>
    <row r="121" spans="2:13" x14ac:dyDescent="0.25">
      <c r="B121" s="30">
        <v>2.5031172000000002</v>
      </c>
      <c r="C121" s="28">
        <f t="shared" si="3"/>
        <v>2501.8947879836087</v>
      </c>
      <c r="D121" s="31" t="s">
        <v>87</v>
      </c>
      <c r="E121" s="31" t="s">
        <v>78</v>
      </c>
      <c r="F121" s="31">
        <v>6</v>
      </c>
      <c r="G121" s="47">
        <v>120742880</v>
      </c>
      <c r="H121" s="40">
        <v>120742880</v>
      </c>
      <c r="I121" s="40"/>
      <c r="J121" s="242">
        <v>5723.1039641508805</v>
      </c>
      <c r="K121" s="242"/>
      <c r="M121" s="18" t="s">
        <v>76</v>
      </c>
    </row>
    <row r="122" spans="2:13" x14ac:dyDescent="0.25">
      <c r="B122" s="30">
        <v>2.5038046</v>
      </c>
      <c r="C122" s="28">
        <f t="shared" si="3"/>
        <v>2502.581852287773</v>
      </c>
      <c r="D122" s="31" t="s">
        <v>87</v>
      </c>
      <c r="E122" s="31" t="s">
        <v>78</v>
      </c>
      <c r="F122" s="31">
        <v>7</v>
      </c>
      <c r="G122" s="47">
        <v>48409413</v>
      </c>
      <c r="H122" s="40">
        <v>48409413</v>
      </c>
      <c r="I122" s="40"/>
      <c r="J122" s="242">
        <v>4821.3997754354641</v>
      </c>
      <c r="K122" s="242"/>
      <c r="M122" s="18" t="s">
        <v>76</v>
      </c>
    </row>
    <row r="123" spans="2:13" x14ac:dyDescent="0.25">
      <c r="B123" s="30">
        <v>2.5042528000000002</v>
      </c>
      <c r="C123" s="28">
        <f t="shared" si="3"/>
        <v>2503.0298334066651</v>
      </c>
      <c r="D123" s="31" t="s">
        <v>87</v>
      </c>
      <c r="E123" s="31" t="s">
        <v>108</v>
      </c>
      <c r="F123" s="31" t="s">
        <v>109</v>
      </c>
      <c r="G123" s="47">
        <v>32607197</v>
      </c>
      <c r="H123" s="40">
        <v>32607197</v>
      </c>
      <c r="I123" s="40"/>
      <c r="J123" s="242">
        <v>371.88749471757802</v>
      </c>
      <c r="K123" s="242"/>
      <c r="M123" s="18" t="s">
        <v>76</v>
      </c>
    </row>
    <row r="124" spans="2:13" x14ac:dyDescent="0.25">
      <c r="B124" s="48">
        <v>2.5064908999999997</v>
      </c>
      <c r="C124" s="32">
        <f t="shared" si="3"/>
        <v>2505.2668404173578</v>
      </c>
      <c r="D124" s="10" t="s">
        <v>89</v>
      </c>
      <c r="E124" s="10" t="s">
        <v>110</v>
      </c>
      <c r="F124" s="10">
        <v>7</v>
      </c>
      <c r="G124" s="49">
        <v>729.96885999999995</v>
      </c>
      <c r="H124" s="50">
        <v>729.96885999999995</v>
      </c>
      <c r="I124" s="50"/>
      <c r="J124" s="245"/>
      <c r="K124" s="248">
        <v>20531.031037461602</v>
      </c>
    </row>
    <row r="125" spans="2:13" x14ac:dyDescent="0.25">
      <c r="B125" s="48">
        <v>2.5074008999999999</v>
      </c>
      <c r="C125" s="32">
        <f t="shared" si="3"/>
        <v>2506.1763960135022</v>
      </c>
      <c r="D125" s="10" t="s">
        <v>89</v>
      </c>
      <c r="E125" s="10" t="s">
        <v>111</v>
      </c>
      <c r="F125" s="10">
        <v>7</v>
      </c>
      <c r="G125" s="49">
        <v>598.52129000000002</v>
      </c>
      <c r="H125" s="50">
        <v>598.52129000000002</v>
      </c>
      <c r="I125" s="50"/>
      <c r="J125" s="245"/>
      <c r="K125" s="248">
        <v>20588.494841168984</v>
      </c>
    </row>
    <row r="126" spans="2:13" x14ac:dyDescent="0.25">
      <c r="B126" s="48">
        <v>2.5261258999999998</v>
      </c>
      <c r="C126" s="32">
        <f t="shared" si="3"/>
        <v>2524.8922515495487</v>
      </c>
      <c r="D126" s="10" t="s">
        <v>89</v>
      </c>
      <c r="E126" s="10" t="s">
        <v>110</v>
      </c>
      <c r="F126" s="10">
        <v>6</v>
      </c>
      <c r="G126" s="49">
        <v>646.14535999999998</v>
      </c>
      <c r="H126" s="50">
        <v>646.14535999999998</v>
      </c>
      <c r="I126" s="50"/>
      <c r="J126" s="245"/>
      <c r="K126" s="248">
        <v>2621.9527603567885</v>
      </c>
    </row>
    <row r="127" spans="2:13" x14ac:dyDescent="0.25">
      <c r="B127" s="48">
        <v>2.5271477</v>
      </c>
      <c r="C127" s="32">
        <f t="shared" si="3"/>
        <v>2525.9135525475053</v>
      </c>
      <c r="D127" s="10" t="s">
        <v>89</v>
      </c>
      <c r="E127" s="10" t="s">
        <v>111</v>
      </c>
      <c r="F127" s="10">
        <v>6</v>
      </c>
      <c r="G127" s="49">
        <v>544.22242000000006</v>
      </c>
      <c r="H127" s="50">
        <v>544.22242000000006</v>
      </c>
      <c r="I127" s="50"/>
      <c r="J127" s="245"/>
      <c r="K127" s="248">
        <v>690.11489194472915</v>
      </c>
    </row>
    <row r="128" spans="2:13" x14ac:dyDescent="0.25">
      <c r="B128" s="48">
        <v>2.5445691000000004</v>
      </c>
      <c r="C128" s="32">
        <f t="shared" si="3"/>
        <v>2543.3264447042839</v>
      </c>
      <c r="D128" s="10" t="s">
        <v>89</v>
      </c>
      <c r="E128" s="10" t="s">
        <v>110</v>
      </c>
      <c r="F128" s="10">
        <v>5</v>
      </c>
      <c r="G128" s="49">
        <v>733.66395</v>
      </c>
      <c r="H128" s="50">
        <v>733.66395</v>
      </c>
      <c r="I128" s="50"/>
      <c r="J128" s="245"/>
      <c r="K128" s="248">
        <v>38943.008876564018</v>
      </c>
    </row>
    <row r="129" spans="2:13" x14ac:dyDescent="0.25">
      <c r="B129" s="48">
        <v>2.5454198000000003</v>
      </c>
      <c r="C129" s="32">
        <f t="shared" si="3"/>
        <v>2544.1767292599325</v>
      </c>
      <c r="D129" s="10" t="s">
        <v>89</v>
      </c>
      <c r="E129" s="10" t="s">
        <v>111</v>
      </c>
      <c r="F129" s="10">
        <v>5</v>
      </c>
      <c r="G129" s="49">
        <v>628.72808999999995</v>
      </c>
      <c r="H129" s="50">
        <v>628.72808999999995</v>
      </c>
      <c r="I129" s="50"/>
      <c r="J129" s="245"/>
      <c r="K129" s="248">
        <v>26980.417532209925</v>
      </c>
    </row>
    <row r="130" spans="2:13" x14ac:dyDescent="0.25">
      <c r="B130" s="48">
        <v>2.5597859000000001</v>
      </c>
      <c r="C130" s="32">
        <f t="shared" si="3"/>
        <v>2558.5358134904473</v>
      </c>
      <c r="D130" s="10" t="s">
        <v>89</v>
      </c>
      <c r="E130" s="10" t="s">
        <v>110</v>
      </c>
      <c r="F130" s="10">
        <v>4</v>
      </c>
      <c r="G130" s="49">
        <v>1066.1850999999999</v>
      </c>
      <c r="H130" s="50">
        <v>1066.1850999999999</v>
      </c>
      <c r="I130" s="50"/>
      <c r="J130" s="245"/>
      <c r="K130" s="248">
        <v>229116.53193656003</v>
      </c>
    </row>
    <row r="131" spans="2:13" x14ac:dyDescent="0.25">
      <c r="B131" s="48">
        <v>2.5603593</v>
      </c>
      <c r="C131" s="32">
        <f t="shared" si="3"/>
        <v>2559.1089334671829</v>
      </c>
      <c r="D131" s="10" t="s">
        <v>89</v>
      </c>
      <c r="E131" s="10" t="s">
        <v>111</v>
      </c>
      <c r="F131" s="10">
        <v>4</v>
      </c>
      <c r="G131" s="49">
        <v>916.03044</v>
      </c>
      <c r="H131" s="50">
        <v>916.03044</v>
      </c>
      <c r="I131" s="50"/>
      <c r="J131" s="245"/>
      <c r="K131" s="248">
        <v>174380.45883263455</v>
      </c>
    </row>
    <row r="132" spans="2:13" x14ac:dyDescent="0.25">
      <c r="B132" s="48">
        <v>2.5707914999999999</v>
      </c>
      <c r="C132" s="32">
        <f t="shared" si="3"/>
        <v>2569.5360388409154</v>
      </c>
      <c r="D132" s="10" t="s">
        <v>89</v>
      </c>
      <c r="E132" s="10" t="s">
        <v>89</v>
      </c>
      <c r="F132" s="10">
        <v>3</v>
      </c>
      <c r="G132" s="49">
        <v>2128.5945000000002</v>
      </c>
      <c r="H132" s="50">
        <v>2128.5945000000002</v>
      </c>
      <c r="I132" s="50"/>
      <c r="J132" s="245"/>
      <c r="K132" s="248">
        <v>168314.30570774261</v>
      </c>
    </row>
    <row r="133" spans="2:13" x14ac:dyDescent="0.25">
      <c r="B133" s="48">
        <v>2.5710654000000002</v>
      </c>
      <c r="C133" s="32">
        <f t="shared" si="3"/>
        <v>2569.8098050802382</v>
      </c>
      <c r="D133" s="10" t="s">
        <v>89</v>
      </c>
      <c r="E133" s="10" t="s">
        <v>89</v>
      </c>
      <c r="F133" s="10">
        <v>3</v>
      </c>
      <c r="G133" s="49">
        <v>1803.7502999999999</v>
      </c>
      <c r="H133" s="50">
        <v>1803.7502999999999</v>
      </c>
      <c r="I133" s="50"/>
      <c r="J133" s="245"/>
      <c r="K133" s="248">
        <v>106316.74378270424</v>
      </c>
    </row>
    <row r="134" spans="2:13" x14ac:dyDescent="0.25">
      <c r="B134" s="48">
        <v>2.5773679</v>
      </c>
      <c r="C134" s="32">
        <f t="shared" si="3"/>
        <v>2576.1092272172709</v>
      </c>
      <c r="D134" s="10" t="s">
        <v>89</v>
      </c>
      <c r="E134" s="10" t="s">
        <v>79</v>
      </c>
      <c r="F134" s="10">
        <v>2</v>
      </c>
      <c r="G134" s="46">
        <v>7991.9371000000001</v>
      </c>
      <c r="H134" s="50">
        <v>7991.9371000000001</v>
      </c>
      <c r="I134" s="50"/>
      <c r="J134" s="245"/>
      <c r="K134" s="250">
        <v>29795066.419468503</v>
      </c>
      <c r="M134" s="21" t="s">
        <v>75</v>
      </c>
    </row>
    <row r="135" spans="2:13" x14ac:dyDescent="0.25">
      <c r="B135" s="48">
        <v>2.5774088000000002</v>
      </c>
      <c r="C135" s="32">
        <f t="shared" si="3"/>
        <v>2576.1501072435153</v>
      </c>
      <c r="D135" s="10" t="s">
        <v>89</v>
      </c>
      <c r="E135" s="10" t="s">
        <v>79</v>
      </c>
      <c r="F135" s="10">
        <v>2</v>
      </c>
      <c r="G135" s="46">
        <v>6692.0069000000003</v>
      </c>
      <c r="H135" s="50">
        <v>6692.0069000000003</v>
      </c>
      <c r="I135" s="50"/>
      <c r="J135" s="245"/>
      <c r="K135" s="250">
        <v>24773096.319677237</v>
      </c>
      <c r="M135" s="21" t="s">
        <v>75</v>
      </c>
    </row>
    <row r="136" spans="2:13" x14ac:dyDescent="0.25">
      <c r="B136" s="15">
        <v>2.5853915999999999</v>
      </c>
      <c r="C136" s="12">
        <f t="shared" si="3"/>
        <v>2584.1290087961529</v>
      </c>
      <c r="D136" s="16" t="s">
        <v>94</v>
      </c>
      <c r="E136" s="16" t="s">
        <v>112</v>
      </c>
      <c r="F136" s="16"/>
      <c r="G136" s="45">
        <v>23.155849</v>
      </c>
      <c r="H136" s="253"/>
      <c r="I136" s="253"/>
      <c r="J136" s="244"/>
      <c r="K136" s="165"/>
      <c r="M136" s="18" t="s">
        <v>76</v>
      </c>
    </row>
    <row r="137" spans="2:13" x14ac:dyDescent="0.25">
      <c r="B137" s="15">
        <v>2.5953112999999997</v>
      </c>
      <c r="C137" s="12">
        <f t="shared" ref="C137:C168" si="4">B137*$C$4*1000</f>
        <v>2594.0438644522769</v>
      </c>
      <c r="D137" s="16" t="s">
        <v>94</v>
      </c>
      <c r="E137" s="16" t="s">
        <v>113</v>
      </c>
      <c r="F137" s="16"/>
      <c r="G137" s="45">
        <v>24.837913</v>
      </c>
      <c r="H137" s="253"/>
      <c r="I137" s="253"/>
      <c r="J137" s="244"/>
      <c r="K137" s="165"/>
      <c r="M137" s="18" t="s">
        <v>76</v>
      </c>
    </row>
    <row r="138" spans="2:13" x14ac:dyDescent="0.25">
      <c r="B138" s="15">
        <v>2.5988548000000002</v>
      </c>
      <c r="C138" s="12">
        <f t="shared" si="4"/>
        <v>2597.5856339631973</v>
      </c>
      <c r="D138" s="16" t="s">
        <v>94</v>
      </c>
      <c r="E138" s="16" t="s">
        <v>112</v>
      </c>
      <c r="F138" s="16"/>
      <c r="G138" s="45">
        <v>24.403822000000002</v>
      </c>
      <c r="H138" s="253"/>
      <c r="I138" s="253"/>
      <c r="J138" s="244"/>
      <c r="K138" s="165"/>
      <c r="M138" s="18" t="s">
        <v>76</v>
      </c>
    </row>
    <row r="139" spans="2:13" x14ac:dyDescent="0.25">
      <c r="B139" s="15">
        <v>2.6125775</v>
      </c>
      <c r="C139" s="12">
        <f t="shared" si="4"/>
        <v>2611.301632401889</v>
      </c>
      <c r="D139" s="16" t="s">
        <v>94</v>
      </c>
      <c r="E139" s="16" t="s">
        <v>113</v>
      </c>
      <c r="F139" s="16"/>
      <c r="G139" s="45">
        <v>24.230433999999999</v>
      </c>
      <c r="H139" s="253"/>
      <c r="I139" s="253"/>
      <c r="J139" s="244"/>
      <c r="K139" s="165"/>
      <c r="M139" s="18" t="s">
        <v>76</v>
      </c>
    </row>
    <row r="140" spans="2:13" x14ac:dyDescent="0.25">
      <c r="B140" s="30">
        <v>2.6749239999999999</v>
      </c>
      <c r="C140" s="28">
        <f t="shared" si="4"/>
        <v>2673.6176851216819</v>
      </c>
      <c r="D140" s="31" t="s">
        <v>87</v>
      </c>
      <c r="E140" s="31" t="s">
        <v>114</v>
      </c>
      <c r="F140" s="31">
        <v>1</v>
      </c>
      <c r="G140" s="47">
        <v>159858.57999999999</v>
      </c>
      <c r="H140" s="40">
        <v>159858.57999999999</v>
      </c>
      <c r="I140" s="40"/>
      <c r="J140" s="242">
        <v>5773.6767568677396</v>
      </c>
      <c r="K140" s="242"/>
    </row>
    <row r="141" spans="2:13" x14ac:dyDescent="0.25">
      <c r="B141" s="30">
        <v>2.6809227</v>
      </c>
      <c r="C141" s="28">
        <f t="shared" si="4"/>
        <v>2679.6134556212323</v>
      </c>
      <c r="D141" s="31" t="s">
        <v>87</v>
      </c>
      <c r="E141" s="31" t="s">
        <v>114</v>
      </c>
      <c r="F141" s="31">
        <v>2</v>
      </c>
      <c r="G141" s="47">
        <v>58221.857000000004</v>
      </c>
      <c r="H141" s="40">
        <v>58221.857000000004</v>
      </c>
      <c r="I141" s="40"/>
      <c r="J141" s="242">
        <v>56601.326716600532</v>
      </c>
      <c r="K141" s="242"/>
    </row>
    <row r="142" spans="2:13" x14ac:dyDescent="0.25">
      <c r="B142" s="30">
        <v>2.6914321000000001</v>
      </c>
      <c r="C142" s="28">
        <f t="shared" si="4"/>
        <v>2690.1177232938908</v>
      </c>
      <c r="D142" s="31" t="s">
        <v>87</v>
      </c>
      <c r="E142" s="31" t="s">
        <v>114</v>
      </c>
      <c r="F142" s="31">
        <v>3</v>
      </c>
      <c r="G142" s="47">
        <v>43532.002999999997</v>
      </c>
      <c r="H142" s="40">
        <v>43532.002999999997</v>
      </c>
      <c r="I142" s="40"/>
      <c r="J142" s="242">
        <v>24131.471339495918</v>
      </c>
      <c r="K142" s="242"/>
    </row>
    <row r="143" spans="2:13" x14ac:dyDescent="0.25">
      <c r="B143" s="30">
        <v>2.7055663000000001</v>
      </c>
      <c r="C143" s="28">
        <f t="shared" si="4"/>
        <v>2704.2450207741358</v>
      </c>
      <c r="D143" s="31" t="s">
        <v>87</v>
      </c>
      <c r="E143" s="31" t="s">
        <v>114</v>
      </c>
      <c r="F143" s="31">
        <v>4</v>
      </c>
      <c r="G143" s="47">
        <v>43735.663999999997</v>
      </c>
      <c r="H143" s="40">
        <v>43735.663999999997</v>
      </c>
      <c r="I143" s="40"/>
      <c r="J143" s="242">
        <v>17677.87710196144</v>
      </c>
      <c r="K143" s="242"/>
    </row>
    <row r="144" spans="2:13" x14ac:dyDescent="0.25">
      <c r="B144" s="30">
        <v>2.7217136999999996</v>
      </c>
      <c r="C144" s="28">
        <f t="shared" si="4"/>
        <v>2720.384535096312</v>
      </c>
      <c r="D144" s="31" t="s">
        <v>87</v>
      </c>
      <c r="E144" s="31" t="s">
        <v>114</v>
      </c>
      <c r="F144" s="31">
        <v>5</v>
      </c>
      <c r="G144" s="47">
        <v>51358.444000000003</v>
      </c>
      <c r="H144" s="40">
        <v>51358.444000000003</v>
      </c>
      <c r="I144" s="40"/>
      <c r="J144" s="242">
        <v>33424.359880979762</v>
      </c>
      <c r="K144" s="242"/>
    </row>
    <row r="145" spans="2:13" x14ac:dyDescent="0.25">
      <c r="B145" s="30">
        <v>2.7381058</v>
      </c>
      <c r="C145" s="28">
        <f t="shared" si="4"/>
        <v>2736.768629917804</v>
      </c>
      <c r="D145" s="31" t="s">
        <v>87</v>
      </c>
      <c r="E145" s="31" t="s">
        <v>114</v>
      </c>
      <c r="F145" s="31">
        <v>6</v>
      </c>
      <c r="G145" s="47">
        <v>67718.53</v>
      </c>
      <c r="H145" s="40">
        <v>67718.53</v>
      </c>
      <c r="I145" s="40"/>
      <c r="J145" s="242">
        <v>2006.98842993836</v>
      </c>
      <c r="K145" s="242"/>
    </row>
    <row r="146" spans="2:13" x14ac:dyDescent="0.25">
      <c r="B146" s="30">
        <v>2.7530983999999998</v>
      </c>
      <c r="C146" s="28">
        <f t="shared" si="4"/>
        <v>2751.7539081933564</v>
      </c>
      <c r="D146" s="31" t="s">
        <v>87</v>
      </c>
      <c r="E146" s="31" t="s">
        <v>114</v>
      </c>
      <c r="F146" s="31">
        <v>7</v>
      </c>
      <c r="G146" s="47">
        <v>62412.264000000003</v>
      </c>
      <c r="H146" s="40">
        <v>62412.264000000003</v>
      </c>
      <c r="I146" s="40"/>
      <c r="J146" s="242">
        <v>16384.780854845281</v>
      </c>
      <c r="K146" s="242"/>
    </row>
    <row r="147" spans="2:13" x14ac:dyDescent="0.25">
      <c r="B147" s="15">
        <v>2.7638926000000001</v>
      </c>
      <c r="C147" s="12">
        <f t="shared" si="4"/>
        <v>2762.5428367822587</v>
      </c>
      <c r="D147" s="16" t="s">
        <v>94</v>
      </c>
      <c r="E147" s="16" t="s">
        <v>112</v>
      </c>
      <c r="F147" s="16"/>
      <c r="G147" s="45">
        <v>14.6433</v>
      </c>
      <c r="H147" s="253"/>
      <c r="I147" s="253"/>
      <c r="J147" s="244"/>
      <c r="K147" s="165"/>
      <c r="M147" s="18" t="s">
        <v>76</v>
      </c>
    </row>
    <row r="148" spans="2:13" x14ac:dyDescent="0.25">
      <c r="B148" s="30">
        <v>2.7651900999999999</v>
      </c>
      <c r="C148" s="28">
        <f t="shared" si="4"/>
        <v>2763.8397031404975</v>
      </c>
      <c r="D148" s="31" t="s">
        <v>87</v>
      </c>
      <c r="E148" s="31" t="s">
        <v>114</v>
      </c>
      <c r="F148" s="31">
        <v>8</v>
      </c>
      <c r="G148" s="47">
        <v>120374.09</v>
      </c>
      <c r="H148" s="40">
        <v>120374.09</v>
      </c>
      <c r="I148" s="40"/>
      <c r="J148" s="242">
        <v>60.791554050052802</v>
      </c>
      <c r="K148" s="242"/>
    </row>
    <row r="149" spans="2:13" x14ac:dyDescent="0.25">
      <c r="B149" s="30">
        <v>2.7730545000000002</v>
      </c>
      <c r="C149" s="28">
        <f t="shared" si="4"/>
        <v>2771.7002625144728</v>
      </c>
      <c r="D149" s="31" t="s">
        <v>87</v>
      </c>
      <c r="E149" s="31" t="s">
        <v>114</v>
      </c>
      <c r="F149" s="31">
        <v>9</v>
      </c>
      <c r="G149" s="47">
        <v>431235.13</v>
      </c>
      <c r="H149" s="40">
        <v>431235.13</v>
      </c>
      <c r="I149" s="40"/>
      <c r="J149" s="242">
        <v>14731.161947441218</v>
      </c>
      <c r="K149" s="242"/>
    </row>
    <row r="150" spans="2:13" x14ac:dyDescent="0.25">
      <c r="B150" s="15">
        <v>2.7745609</v>
      </c>
      <c r="C150" s="12">
        <f t="shared" si="4"/>
        <v>2773.2059268551666</v>
      </c>
      <c r="D150" s="16" t="s">
        <v>116</v>
      </c>
      <c r="E150" s="16" t="s">
        <v>115</v>
      </c>
      <c r="F150" s="16"/>
      <c r="G150" s="45">
        <v>59150040</v>
      </c>
      <c r="H150" s="253">
        <v>59150040</v>
      </c>
      <c r="I150" s="253"/>
      <c r="J150" s="240" t="s">
        <v>174</v>
      </c>
      <c r="K150" s="165"/>
      <c r="M150" s="18" t="s">
        <v>76</v>
      </c>
    </row>
    <row r="151" spans="2:13" x14ac:dyDescent="0.25">
      <c r="B151" s="15">
        <v>2.7746174999999997</v>
      </c>
      <c r="C151" s="12">
        <f t="shared" si="4"/>
        <v>2773.2624992142237</v>
      </c>
      <c r="D151" s="16" t="s">
        <v>116</v>
      </c>
      <c r="E151" s="16" t="s">
        <v>115</v>
      </c>
      <c r="F151" s="16"/>
      <c r="G151" s="45">
        <v>68843705</v>
      </c>
      <c r="H151" s="253">
        <v>68843705</v>
      </c>
      <c r="I151" s="253"/>
      <c r="J151" s="240" t="s">
        <v>174</v>
      </c>
      <c r="K151" s="165"/>
      <c r="M151" s="18" t="s">
        <v>76</v>
      </c>
    </row>
    <row r="152" spans="2:13" x14ac:dyDescent="0.25">
      <c r="B152" s="15">
        <v>2.7783924</v>
      </c>
      <c r="C152" s="12">
        <f t="shared" si="4"/>
        <v>2777.0355557195921</v>
      </c>
      <c r="D152" s="16" t="s">
        <v>116</v>
      </c>
      <c r="E152" s="16" t="s">
        <v>117</v>
      </c>
      <c r="F152" s="16"/>
      <c r="G152" s="45">
        <v>12.518584000000001</v>
      </c>
      <c r="H152" s="253"/>
      <c r="I152" s="253"/>
      <c r="J152" s="240" t="s">
        <v>174</v>
      </c>
      <c r="K152" s="165"/>
      <c r="M152" s="18" t="s">
        <v>76</v>
      </c>
    </row>
    <row r="153" spans="2:13" x14ac:dyDescent="0.25">
      <c r="B153" s="15">
        <v>2.7857222999999998</v>
      </c>
      <c r="C153" s="12">
        <f t="shared" si="4"/>
        <v>2784.3618761197881</v>
      </c>
      <c r="D153" s="16" t="s">
        <v>116</v>
      </c>
      <c r="E153" s="16" t="s">
        <v>118</v>
      </c>
      <c r="F153" s="16">
        <v>1</v>
      </c>
      <c r="G153" s="45">
        <v>210916390</v>
      </c>
      <c r="H153" s="253">
        <v>210916390</v>
      </c>
      <c r="I153" s="253"/>
      <c r="J153" s="240" t="s">
        <v>174</v>
      </c>
      <c r="K153" s="165"/>
      <c r="M153" s="18" t="s">
        <v>76</v>
      </c>
    </row>
    <row r="154" spans="2:13" x14ac:dyDescent="0.25">
      <c r="B154" s="15">
        <v>2.7857495999999999</v>
      </c>
      <c r="C154" s="12">
        <f t="shared" si="4"/>
        <v>2784.3891627876724</v>
      </c>
      <c r="D154" s="16" t="s">
        <v>116</v>
      </c>
      <c r="E154" s="16" t="s">
        <v>118</v>
      </c>
      <c r="F154" s="16">
        <v>1</v>
      </c>
      <c r="G154" s="45">
        <v>564175020</v>
      </c>
      <c r="H154" s="253">
        <v>564175020</v>
      </c>
      <c r="I154" s="253"/>
      <c r="J154" s="240" t="s">
        <v>174</v>
      </c>
      <c r="K154" s="165"/>
      <c r="M154" s="18" t="s">
        <v>76</v>
      </c>
    </row>
    <row r="155" spans="2:13" x14ac:dyDescent="0.25">
      <c r="B155" s="15">
        <v>2.7859718</v>
      </c>
      <c r="C155" s="12">
        <f t="shared" si="4"/>
        <v>2784.6112542749943</v>
      </c>
      <c r="D155" s="16" t="s">
        <v>116</v>
      </c>
      <c r="E155" s="16" t="s">
        <v>118</v>
      </c>
      <c r="F155" s="16">
        <v>2</v>
      </c>
      <c r="G155" s="45">
        <v>41473949</v>
      </c>
      <c r="H155" s="253">
        <v>41473949</v>
      </c>
      <c r="I155" s="253"/>
      <c r="J155" s="240" t="s">
        <v>174</v>
      </c>
      <c r="K155" s="165"/>
      <c r="M155" s="18" t="s">
        <v>76</v>
      </c>
    </row>
    <row r="156" spans="2:13" x14ac:dyDescent="0.25">
      <c r="B156" s="15">
        <v>2.7859843</v>
      </c>
      <c r="C156" s="12">
        <f t="shared" si="4"/>
        <v>2784.6237481705457</v>
      </c>
      <c r="D156" s="16" t="s">
        <v>116</v>
      </c>
      <c r="E156" s="16" t="s">
        <v>118</v>
      </c>
      <c r="F156" s="16">
        <v>2</v>
      </c>
      <c r="G156" s="45">
        <v>1022861000</v>
      </c>
      <c r="H156" s="253">
        <v>1022861000</v>
      </c>
      <c r="I156" s="253"/>
      <c r="J156" s="240" t="s">
        <v>174</v>
      </c>
      <c r="K156" s="165"/>
      <c r="M156" s="18" t="s">
        <v>76</v>
      </c>
    </row>
    <row r="157" spans="2:13" x14ac:dyDescent="0.25">
      <c r="B157" s="15">
        <v>2.7863056999999998</v>
      </c>
      <c r="C157" s="12">
        <f t="shared" si="4"/>
        <v>2784.9449912129639</v>
      </c>
      <c r="D157" s="16" t="s">
        <v>116</v>
      </c>
      <c r="E157" s="16" t="s">
        <v>118</v>
      </c>
      <c r="F157" s="16">
        <v>3</v>
      </c>
      <c r="G157" s="45">
        <v>22791905</v>
      </c>
      <c r="H157" s="253">
        <v>22791905</v>
      </c>
      <c r="I157" s="253"/>
      <c r="J157" s="240" t="s">
        <v>174</v>
      </c>
      <c r="K157" s="165"/>
      <c r="M157" s="18" t="s">
        <v>76</v>
      </c>
    </row>
    <row r="158" spans="2:13" x14ac:dyDescent="0.25">
      <c r="B158" s="15">
        <v>2.7863188000000001</v>
      </c>
      <c r="C158" s="12">
        <f t="shared" si="4"/>
        <v>2784.9580848155024</v>
      </c>
      <c r="D158" s="16" t="s">
        <v>116</v>
      </c>
      <c r="E158" s="16" t="s">
        <v>118</v>
      </c>
      <c r="F158" s="16">
        <v>3</v>
      </c>
      <c r="G158" s="45">
        <v>1419912500</v>
      </c>
      <c r="H158" s="253">
        <v>1419912500</v>
      </c>
      <c r="I158" s="253"/>
      <c r="J158" s="240" t="s">
        <v>174</v>
      </c>
      <c r="K158" s="165"/>
      <c r="M158" s="18" t="s">
        <v>76</v>
      </c>
    </row>
    <row r="159" spans="2:13" x14ac:dyDescent="0.25">
      <c r="B159" s="15">
        <v>2.7867313</v>
      </c>
      <c r="C159" s="12">
        <f t="shared" si="4"/>
        <v>2785.3703833687</v>
      </c>
      <c r="D159" s="16" t="s">
        <v>116</v>
      </c>
      <c r="E159" s="16" t="s">
        <v>118</v>
      </c>
      <c r="F159" s="16">
        <v>4</v>
      </c>
      <c r="G159" s="45">
        <v>25821699</v>
      </c>
      <c r="H159" s="253">
        <v>25821699</v>
      </c>
      <c r="I159" s="253"/>
      <c r="J159" s="240" t="s">
        <v>174</v>
      </c>
      <c r="K159" s="165"/>
      <c r="M159" s="18" t="s">
        <v>76</v>
      </c>
    </row>
    <row r="160" spans="2:13" x14ac:dyDescent="0.25">
      <c r="B160" s="15">
        <v>2.7867453999999996</v>
      </c>
      <c r="C160" s="12">
        <f t="shared" si="4"/>
        <v>2785.3844764828814</v>
      </c>
      <c r="D160" s="16" t="s">
        <v>116</v>
      </c>
      <c r="E160" s="16" t="s">
        <v>118</v>
      </c>
      <c r="F160" s="16">
        <v>4</v>
      </c>
      <c r="G160" s="45">
        <v>63917175</v>
      </c>
      <c r="H160" s="253">
        <v>63917175</v>
      </c>
      <c r="I160" s="253"/>
      <c r="J160" s="240" t="s">
        <v>174</v>
      </c>
      <c r="K160" s="165"/>
      <c r="M160" s="18" t="s">
        <v>76</v>
      </c>
    </row>
    <row r="161" spans="2:13" x14ac:dyDescent="0.25">
      <c r="B161" s="15">
        <v>2.7871570999999999</v>
      </c>
      <c r="C161" s="12">
        <f t="shared" si="4"/>
        <v>2785.7959754267636</v>
      </c>
      <c r="D161" s="16" t="s">
        <v>116</v>
      </c>
      <c r="E161" s="16" t="s">
        <v>118</v>
      </c>
      <c r="F161" s="16"/>
      <c r="G161" s="45">
        <v>22604899</v>
      </c>
      <c r="H161" s="253">
        <v>22604899</v>
      </c>
      <c r="I161" s="253"/>
      <c r="J161" s="240" t="s">
        <v>174</v>
      </c>
      <c r="K161" s="165"/>
      <c r="M161" s="18" t="s">
        <v>76</v>
      </c>
    </row>
    <row r="162" spans="2:13" x14ac:dyDescent="0.25">
      <c r="B162" s="15">
        <v>2.7871698</v>
      </c>
      <c r="C162" s="12">
        <f t="shared" si="4"/>
        <v>2785.8086692246438</v>
      </c>
      <c r="D162" s="16" t="s">
        <v>116</v>
      </c>
      <c r="E162" s="16" t="s">
        <v>118</v>
      </c>
      <c r="F162" s="16"/>
      <c r="G162" s="45">
        <v>78142104</v>
      </c>
      <c r="H162" s="253">
        <v>78142104</v>
      </c>
      <c r="I162" s="253"/>
      <c r="J162" s="240" t="s">
        <v>174</v>
      </c>
      <c r="K162" s="165"/>
      <c r="M162" s="18" t="s">
        <v>76</v>
      </c>
    </row>
    <row r="163" spans="2:13" x14ac:dyDescent="0.25">
      <c r="B163" s="48">
        <v>3.077439</v>
      </c>
      <c r="C163" s="32">
        <f t="shared" si="4"/>
        <v>3075.9361145524822</v>
      </c>
      <c r="D163" s="10" t="s">
        <v>89</v>
      </c>
      <c r="E163" s="10" t="s">
        <v>119</v>
      </c>
      <c r="F163" s="10">
        <v>9</v>
      </c>
      <c r="G163" s="49">
        <v>25955.84</v>
      </c>
      <c r="H163" s="50">
        <v>25955.84</v>
      </c>
      <c r="I163" s="50"/>
      <c r="J163" s="252" t="s">
        <v>174</v>
      </c>
      <c r="K163" s="248">
        <v>523958.91791383631</v>
      </c>
    </row>
    <row r="164" spans="2:13" x14ac:dyDescent="0.25">
      <c r="B164" s="48">
        <v>3.0775174000000001</v>
      </c>
      <c r="C164" s="32">
        <f t="shared" si="4"/>
        <v>3076.0144762653808</v>
      </c>
      <c r="D164" s="10" t="s">
        <v>89</v>
      </c>
      <c r="E164" s="10" t="s">
        <v>119</v>
      </c>
      <c r="F164" s="10">
        <v>9</v>
      </c>
      <c r="G164" s="49">
        <v>27218.018</v>
      </c>
      <c r="H164" s="50">
        <v>27218.018</v>
      </c>
      <c r="I164" s="50"/>
      <c r="J164" s="252" t="s">
        <v>174</v>
      </c>
      <c r="K164" s="248">
        <v>529837.47720733855</v>
      </c>
    </row>
    <row r="165" spans="2:13" x14ac:dyDescent="0.25">
      <c r="B165" s="48">
        <v>3.0784973</v>
      </c>
      <c r="C165" s="32">
        <f t="shared" si="4"/>
        <v>3076.9938977254487</v>
      </c>
      <c r="D165" s="10" t="s">
        <v>89</v>
      </c>
      <c r="E165" s="10" t="s">
        <v>120</v>
      </c>
      <c r="F165" s="10">
        <v>8</v>
      </c>
      <c r="G165" s="49">
        <v>736282.42</v>
      </c>
      <c r="H165" s="50">
        <v>736282.42</v>
      </c>
      <c r="I165" s="50"/>
      <c r="J165" s="252" t="s">
        <v>174</v>
      </c>
      <c r="K165" s="248">
        <v>709434.25464722386</v>
      </c>
    </row>
    <row r="166" spans="2:13" x14ac:dyDescent="0.25">
      <c r="B166" s="48">
        <v>3.0785553000000001</v>
      </c>
      <c r="C166" s="32">
        <f t="shared" si="4"/>
        <v>3077.0518694008074</v>
      </c>
      <c r="D166" s="10" t="s">
        <v>89</v>
      </c>
      <c r="E166" s="10" t="s">
        <v>120</v>
      </c>
      <c r="F166" s="10">
        <v>8</v>
      </c>
      <c r="G166" s="49">
        <v>535034.28</v>
      </c>
      <c r="H166" s="50">
        <v>535034.28</v>
      </c>
      <c r="I166" s="50"/>
      <c r="J166" s="252" t="s">
        <v>174</v>
      </c>
      <c r="K166" s="248">
        <v>714033.03412274318</v>
      </c>
    </row>
    <row r="167" spans="2:13" x14ac:dyDescent="0.25">
      <c r="B167" s="48">
        <v>3.0792797999999997</v>
      </c>
      <c r="C167" s="32">
        <f t="shared" si="4"/>
        <v>3077.7760155869682</v>
      </c>
      <c r="D167" s="10" t="s">
        <v>89</v>
      </c>
      <c r="E167" s="10" t="s">
        <v>120</v>
      </c>
      <c r="F167" s="10"/>
      <c r="G167" s="49">
        <v>175699.37</v>
      </c>
      <c r="H167" s="50">
        <v>175699.37</v>
      </c>
      <c r="I167" s="50"/>
      <c r="J167" s="252" t="s">
        <v>174</v>
      </c>
      <c r="K167" s="248">
        <v>574039.1131823319</v>
      </c>
    </row>
    <row r="168" spans="2:13" x14ac:dyDescent="0.25">
      <c r="B168" s="48">
        <v>3.0792876000000002</v>
      </c>
      <c r="C168" s="32">
        <f t="shared" si="4"/>
        <v>3077.7838117777928</v>
      </c>
      <c r="D168" s="10" t="s">
        <v>89</v>
      </c>
      <c r="E168" s="10" t="s">
        <v>120</v>
      </c>
      <c r="F168" s="10"/>
      <c r="G168" s="49">
        <v>170048.43</v>
      </c>
      <c r="H168" s="50">
        <v>170048.43</v>
      </c>
      <c r="I168" s="50"/>
      <c r="J168" s="252" t="s">
        <v>174</v>
      </c>
      <c r="K168" s="248">
        <v>605339.97377540823</v>
      </c>
    </row>
    <row r="169" spans="2:13" x14ac:dyDescent="0.25">
      <c r="B169" s="48">
        <v>3.0807395</v>
      </c>
      <c r="C169" s="32">
        <f t="shared" ref="C169:C172" si="5">B169*$C$4*1000</f>
        <v>3079.2350027338825</v>
      </c>
      <c r="D169" s="10" t="s">
        <v>89</v>
      </c>
      <c r="E169" s="10" t="s">
        <v>120</v>
      </c>
      <c r="F169" s="10"/>
      <c r="G169" s="49">
        <v>92248.664000000004</v>
      </c>
      <c r="H169" s="50">
        <v>92248.664000000004</v>
      </c>
      <c r="I169" s="50"/>
      <c r="J169" s="252" t="s">
        <v>174</v>
      </c>
      <c r="K169" s="248">
        <v>1430331.3081736183</v>
      </c>
    </row>
    <row r="170" spans="2:13" x14ac:dyDescent="0.25">
      <c r="B170" s="48">
        <v>3.0807774999999999</v>
      </c>
      <c r="C170" s="32">
        <f t="shared" si="5"/>
        <v>3079.2729841763585</v>
      </c>
      <c r="D170" s="10" t="s">
        <v>89</v>
      </c>
      <c r="E170" s="10" t="s">
        <v>120</v>
      </c>
      <c r="F170" s="10"/>
      <c r="G170" s="49">
        <v>90515.370999999999</v>
      </c>
      <c r="H170" s="50">
        <v>90515.370999999999</v>
      </c>
      <c r="I170" s="50"/>
      <c r="J170" s="252" t="s">
        <v>174</v>
      </c>
      <c r="K170" s="248">
        <v>1573213.5230403889</v>
      </c>
    </row>
    <row r="171" spans="2:13" x14ac:dyDescent="0.25">
      <c r="B171" s="48">
        <v>3.0834722000000001</v>
      </c>
      <c r="C171" s="32">
        <f t="shared" si="5"/>
        <v>3081.9663682037544</v>
      </c>
      <c r="D171" s="10" t="s">
        <v>89</v>
      </c>
      <c r="E171" s="10" t="s">
        <v>120</v>
      </c>
      <c r="F171" s="10"/>
      <c r="G171" s="49">
        <v>50819.250999999997</v>
      </c>
      <c r="H171" s="50">
        <v>50819.250999999997</v>
      </c>
      <c r="I171" s="50"/>
      <c r="J171" s="252" t="s">
        <v>174</v>
      </c>
      <c r="K171" s="250">
        <v>7091297.0758507941</v>
      </c>
      <c r="M171" s="21" t="s">
        <v>75</v>
      </c>
    </row>
    <row r="172" spans="2:13" x14ac:dyDescent="0.25">
      <c r="B172" s="48">
        <v>3.0835019999999997</v>
      </c>
      <c r="C172" s="32">
        <f t="shared" si="5"/>
        <v>3081.996153650749</v>
      </c>
      <c r="D172" s="10" t="s">
        <v>89</v>
      </c>
      <c r="E172" s="10" t="s">
        <v>120</v>
      </c>
      <c r="F172" s="10"/>
      <c r="G172" s="49">
        <v>46330.663999999997</v>
      </c>
      <c r="H172" s="50">
        <v>46330.663999999997</v>
      </c>
      <c r="I172" s="50"/>
      <c r="J172" s="252" t="s">
        <v>174</v>
      </c>
      <c r="K172" s="250">
        <v>6714558.1266889879</v>
      </c>
      <c r="M172" s="21" t="s">
        <v>75</v>
      </c>
    </row>
    <row r="173" spans="2:13" x14ac:dyDescent="0.2">
      <c r="B173" s="238"/>
      <c r="C173" s="239"/>
      <c r="D173" s="238"/>
      <c r="E173" s="237"/>
      <c r="F173" s="237"/>
      <c r="G173" s="240"/>
      <c r="H173" s="241"/>
      <c r="I173" s="241"/>
      <c r="J173" s="240"/>
      <c r="K173" s="237"/>
    </row>
    <row r="174" spans="2:13" x14ac:dyDescent="0.2">
      <c r="B174" s="238"/>
      <c r="C174" s="239"/>
      <c r="D174" s="238"/>
      <c r="E174" s="237"/>
      <c r="F174" s="237"/>
      <c r="G174" s="240"/>
      <c r="H174" s="241"/>
      <c r="I174" s="241"/>
      <c r="J174" s="240"/>
      <c r="K174" s="237"/>
    </row>
    <row r="175" spans="2:13" x14ac:dyDescent="0.2">
      <c r="B175" s="238"/>
      <c r="C175" s="239"/>
      <c r="D175" s="238"/>
      <c r="E175" s="237"/>
      <c r="F175" s="237"/>
      <c r="G175" s="240"/>
      <c r="H175" s="241"/>
      <c r="I175" s="241"/>
      <c r="J175" s="240"/>
      <c r="K175" s="237"/>
    </row>
    <row r="176" spans="2:13" x14ac:dyDescent="0.2">
      <c r="B176" s="238"/>
      <c r="C176" s="239"/>
      <c r="D176" s="238"/>
      <c r="E176" s="237"/>
      <c r="F176" s="237"/>
      <c r="G176" s="240"/>
      <c r="H176" s="241"/>
      <c r="I176" s="241"/>
      <c r="J176" s="240"/>
      <c r="K176" s="237"/>
    </row>
    <row r="177" spans="2:11" x14ac:dyDescent="0.2">
      <c r="B177" s="238"/>
      <c r="C177" s="239"/>
      <c r="D177" s="238"/>
      <c r="E177" s="237"/>
      <c r="F177" s="237"/>
      <c r="G177" s="240"/>
      <c r="H177" s="241"/>
      <c r="I177" s="241"/>
      <c r="J177" s="240"/>
      <c r="K177" s="237"/>
    </row>
    <row r="178" spans="2:11" x14ac:dyDescent="0.2">
      <c r="B178" s="238"/>
      <c r="C178" s="239"/>
      <c r="D178" s="238"/>
      <c r="E178" s="237"/>
      <c r="F178" s="237"/>
      <c r="G178" s="240"/>
      <c r="H178" s="241"/>
      <c r="I178" s="241"/>
      <c r="J178" s="240"/>
      <c r="K178" s="237"/>
    </row>
    <row r="179" spans="2:11" x14ac:dyDescent="0.2">
      <c r="B179" s="238"/>
      <c r="C179" s="239"/>
      <c r="D179" s="238"/>
      <c r="E179" s="237"/>
      <c r="F179" s="237"/>
      <c r="G179" s="240"/>
      <c r="H179" s="241"/>
      <c r="I179" s="241"/>
      <c r="J179" s="240"/>
      <c r="K179" s="23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CavID_working_sheet</vt:lpstr>
      <vt:lpstr>GUIDE_Acceptance_Criteria</vt:lpstr>
      <vt:lpstr>Q_loaded</vt:lpstr>
      <vt:lpstr>R_Mono</vt:lpstr>
      <vt:lpstr>R_Dipole</vt:lpstr>
    </vt:vector>
  </TitlesOfParts>
  <Company>Jefferson 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 Marhauser</cp:lastModifiedBy>
  <cp:revision>1</cp:revision>
  <dcterms:created xsi:type="dcterms:W3CDTF">2008-02-12T22:50:08Z</dcterms:created>
  <dcterms:modified xsi:type="dcterms:W3CDTF">2016-08-18T15:29:13Z</dcterms:modified>
</cp:coreProperties>
</file>